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현재_통합_문서" defaultThemeVersion="124226"/>
  <mc:AlternateContent xmlns:mc="http://schemas.openxmlformats.org/markup-compatibility/2006">
    <mc:Choice Requires="x15">
      <x15ac:absPath xmlns:x15ac="http://schemas.microsoft.com/office/spreadsheetml/2010/11/ac" url="C:\Users\user\Desktop\2023년 결산추경, 2024년 예산\"/>
    </mc:Choice>
  </mc:AlternateContent>
  <bookViews>
    <workbookView xWindow="1380" yWindow="630" windowWidth="24525" windowHeight="13830" tabRatio="775" activeTab="4"/>
  </bookViews>
  <sheets>
    <sheet name="총칙" sheetId="15" r:id="rId1"/>
    <sheet name="총괄" sheetId="7" r:id="rId2"/>
    <sheet name="총괄표" sheetId="9" r:id="rId3"/>
    <sheet name="내역서" sheetId="14" r:id="rId4"/>
    <sheet name="예산편성사유" sheetId="16" r:id="rId5"/>
  </sheets>
  <definedNames>
    <definedName name="_xlnm.Print_Area" localSheetId="3">내역서!$A$1:$Q$295</definedName>
    <definedName name="_xlnm.Print_Area" localSheetId="2">총괄표!$A$1:$N$55</definedName>
    <definedName name="_xlnm.Print_Area" localSheetId="0">총칙!$A$1:$M$23</definedName>
    <definedName name="_xlnm.Print_Titles" localSheetId="3">내역서!$1:$1</definedName>
    <definedName name="_xlnm.Print_Titles" localSheetId="2">총괄표!$1:$1</definedName>
  </definedNames>
  <calcPr calcId="162913"/>
</workbook>
</file>

<file path=xl/calcChain.xml><?xml version="1.0" encoding="utf-8"?>
<calcChain xmlns="http://schemas.openxmlformats.org/spreadsheetml/2006/main">
  <c r="E5" i="14" l="1"/>
  <c r="Q6" i="14"/>
  <c r="G6" i="14"/>
  <c r="F6" i="14"/>
  <c r="E6" i="14"/>
  <c r="D6" i="14"/>
  <c r="I16" i="14" l="1"/>
  <c r="F16" i="14"/>
  <c r="G16" i="14" s="1"/>
  <c r="I14" i="14"/>
  <c r="E14" i="14"/>
  <c r="F14" i="14" s="1"/>
  <c r="G14" i="14" s="1"/>
  <c r="I223" i="14" l="1"/>
  <c r="I224" i="14" l="1"/>
  <c r="I222" i="14"/>
  <c r="K10" i="9"/>
  <c r="D26" i="9" l="1"/>
  <c r="K26" i="9"/>
  <c r="K6" i="9"/>
  <c r="E202" i="14" l="1"/>
  <c r="Q209" i="14" l="1"/>
  <c r="E210" i="14"/>
  <c r="E211" i="14"/>
  <c r="I210" i="14"/>
  <c r="I192" i="14"/>
  <c r="L26" i="9" l="1"/>
  <c r="M26" i="9" s="1"/>
  <c r="E209" i="14"/>
  <c r="F210" i="14"/>
  <c r="I153" i="14"/>
  <c r="I152" i="14"/>
  <c r="E140" i="14" l="1"/>
  <c r="Q139" i="14"/>
  <c r="E180" i="14"/>
  <c r="E154" i="14"/>
  <c r="F154" i="14" l="1"/>
  <c r="G154" i="14" s="1"/>
  <c r="E4" i="9"/>
  <c r="D4" i="9"/>
  <c r="K27" i="9" l="1"/>
  <c r="K25" i="9" s="1"/>
  <c r="K51" i="9"/>
  <c r="K54" i="9"/>
  <c r="K55" i="9"/>
  <c r="J55" i="9"/>
  <c r="J54" i="9"/>
  <c r="J51" i="9"/>
  <c r="K44" i="9"/>
  <c r="K45" i="9"/>
  <c r="K46" i="9"/>
  <c r="K47" i="9"/>
  <c r="K48" i="9"/>
  <c r="J48" i="9"/>
  <c r="J47" i="9"/>
  <c r="J46" i="9"/>
  <c r="J45" i="9"/>
  <c r="K38" i="9"/>
  <c r="K39" i="9"/>
  <c r="K40" i="9"/>
  <c r="K41" i="9"/>
  <c r="K42" i="9"/>
  <c r="K43" i="9"/>
  <c r="J42" i="9"/>
  <c r="J43" i="9"/>
  <c r="J44" i="9"/>
  <c r="J41" i="9"/>
  <c r="J40" i="9"/>
  <c r="J39" i="9"/>
  <c r="J38" i="9"/>
  <c r="K37" i="9"/>
  <c r="J37" i="9"/>
  <c r="K36" i="9"/>
  <c r="J36" i="9"/>
  <c r="E214" i="14"/>
  <c r="E274" i="14"/>
  <c r="E276" i="14"/>
  <c r="E278" i="14"/>
  <c r="E280" i="14"/>
  <c r="E282" i="14"/>
  <c r="E284" i="14"/>
  <c r="F274" i="14" l="1"/>
  <c r="G274" i="14" s="1"/>
  <c r="F280" i="14"/>
  <c r="G280" i="14" s="1"/>
  <c r="L44" i="9"/>
  <c r="M44" i="9" s="1"/>
  <c r="N44" i="9" s="1"/>
  <c r="L46" i="9"/>
  <c r="M46" i="9" s="1"/>
  <c r="N46" i="9" s="1"/>
  <c r="F284" i="14"/>
  <c r="G284" i="14" s="1"/>
  <c r="F276" i="14"/>
  <c r="G276" i="14" s="1"/>
  <c r="F214" i="14"/>
  <c r="G214" i="14" s="1"/>
  <c r="F282" i="14"/>
  <c r="G282" i="14" s="1"/>
  <c r="F278" i="14"/>
  <c r="G278" i="14" s="1"/>
  <c r="L42" i="9"/>
  <c r="M42" i="9" s="1"/>
  <c r="N42" i="9" s="1"/>
  <c r="L47" i="9"/>
  <c r="M47" i="9" s="1"/>
  <c r="N47" i="9" s="1"/>
  <c r="L45" i="9"/>
  <c r="M45" i="9" s="1"/>
  <c r="N45" i="9" s="1"/>
  <c r="L43" i="9"/>
  <c r="M43" i="9" s="1"/>
  <c r="N43" i="9" s="1"/>
  <c r="K35" i="9"/>
  <c r="K30" i="9" l="1"/>
  <c r="K29" i="9" s="1"/>
  <c r="J30" i="9"/>
  <c r="D37" i="9"/>
  <c r="I203" i="14" l="1"/>
  <c r="Q50" i="14"/>
  <c r="Q225" i="14" l="1"/>
  <c r="Q213" i="14"/>
  <c r="Q293" i="14"/>
  <c r="Q290" i="14"/>
  <c r="E291" i="14"/>
  <c r="G126" i="14"/>
  <c r="E126" i="14"/>
  <c r="Q125" i="14"/>
  <c r="D209" i="14"/>
  <c r="D208" i="14" s="1"/>
  <c r="E208" i="14"/>
  <c r="I285" i="14"/>
  <c r="I284" i="14"/>
  <c r="I283" i="14"/>
  <c r="I282" i="14"/>
  <c r="I281" i="14"/>
  <c r="I280" i="14"/>
  <c r="I279" i="14"/>
  <c r="I278" i="14"/>
  <c r="I277" i="14"/>
  <c r="I276" i="14"/>
  <c r="I275" i="14"/>
  <c r="I274" i="14"/>
  <c r="I273" i="14"/>
  <c r="I272" i="14"/>
  <c r="I268" i="14"/>
  <c r="I267" i="14"/>
  <c r="I266" i="14"/>
  <c r="I265" i="14"/>
  <c r="I264" i="14"/>
  <c r="I263" i="14"/>
  <c r="E267" i="14"/>
  <c r="E265" i="14"/>
  <c r="E263" i="14"/>
  <c r="E272" i="14"/>
  <c r="E286" i="14"/>
  <c r="I287" i="14"/>
  <c r="I288" i="14"/>
  <c r="I286" i="14"/>
  <c r="E243" i="14"/>
  <c r="E226" i="14"/>
  <c r="I249" i="14"/>
  <c r="I250" i="14"/>
  <c r="I251" i="14"/>
  <c r="I252" i="14"/>
  <c r="I253" i="14"/>
  <c r="I254" i="14"/>
  <c r="I255" i="14"/>
  <c r="I256" i="14"/>
  <c r="I257" i="14"/>
  <c r="I258" i="14"/>
  <c r="I259" i="14"/>
  <c r="I260" i="14"/>
  <c r="I261" i="14"/>
  <c r="I262" i="14"/>
  <c r="E187" i="14"/>
  <c r="E194" i="14"/>
  <c r="I198" i="14"/>
  <c r="I197" i="14"/>
  <c r="I196" i="14"/>
  <c r="I195" i="14"/>
  <c r="I140" i="14"/>
  <c r="I141" i="14"/>
  <c r="I142" i="14"/>
  <c r="I144" i="14"/>
  <c r="I145" i="14"/>
  <c r="I146" i="14"/>
  <c r="I147" i="14"/>
  <c r="I149" i="14"/>
  <c r="I150" i="14"/>
  <c r="I151" i="14"/>
  <c r="E37" i="9" l="1"/>
  <c r="L36" i="9"/>
  <c r="L37" i="9"/>
  <c r="M37" i="9" s="1"/>
  <c r="N37" i="9" s="1"/>
  <c r="L41" i="9"/>
  <c r="M41" i="9" s="1"/>
  <c r="N41" i="9" s="1"/>
  <c r="F286" i="14"/>
  <c r="G286" i="14" s="1"/>
  <c r="L48" i="9"/>
  <c r="M48" i="9" s="1"/>
  <c r="N48" i="9" s="1"/>
  <c r="F263" i="14"/>
  <c r="G263" i="14" s="1"/>
  <c r="L38" i="9"/>
  <c r="M38" i="9" s="1"/>
  <c r="N38" i="9" s="1"/>
  <c r="E290" i="14"/>
  <c r="E289" i="14" s="1"/>
  <c r="L51" i="9"/>
  <c r="M51" i="9" s="1"/>
  <c r="N51" i="9" s="1"/>
  <c r="F267" i="14"/>
  <c r="G267" i="14" s="1"/>
  <c r="L40" i="9"/>
  <c r="M40" i="9" s="1"/>
  <c r="N40" i="9" s="1"/>
  <c r="F265" i="14"/>
  <c r="G265" i="14" s="1"/>
  <c r="L39" i="9"/>
  <c r="M39" i="9" s="1"/>
  <c r="N39" i="9" s="1"/>
  <c r="E213" i="14"/>
  <c r="Q292" i="14"/>
  <c r="E125" i="14"/>
  <c r="E124" i="14" s="1"/>
  <c r="Q289" i="14"/>
  <c r="Q212" i="14"/>
  <c r="E225" i="14"/>
  <c r="F226" i="14"/>
  <c r="G226" i="14" s="1"/>
  <c r="L30" i="9" l="1"/>
  <c r="L29" i="9" s="1"/>
  <c r="M29" i="9" s="1"/>
  <c r="N29" i="9" s="1"/>
  <c r="E212" i="14"/>
  <c r="L35" i="9"/>
  <c r="E295" i="14"/>
  <c r="E294" i="14"/>
  <c r="D290" i="14"/>
  <c r="D289" i="14" s="1"/>
  <c r="I216" i="14"/>
  <c r="I217" i="14"/>
  <c r="I218" i="14"/>
  <c r="I219" i="14"/>
  <c r="I220" i="14"/>
  <c r="I221" i="14"/>
  <c r="L55" i="9" l="1"/>
  <c r="M55" i="9" s="1"/>
  <c r="N55" i="9" s="1"/>
  <c r="L54" i="9"/>
  <c r="M54" i="9" s="1"/>
  <c r="N54" i="9" s="1"/>
  <c r="M30" i="9"/>
  <c r="N30" i="9" s="1"/>
  <c r="Q208" i="14"/>
  <c r="E293" i="14"/>
  <c r="E292" i="14" s="1"/>
  <c r="E123" i="14" l="1"/>
  <c r="E133" i="14"/>
  <c r="E132" i="14"/>
  <c r="Q131" i="14"/>
  <c r="Q122" i="14"/>
  <c r="I119" i="14"/>
  <c r="I120" i="14"/>
  <c r="E120" i="14"/>
  <c r="E119" i="14"/>
  <c r="Q118" i="14"/>
  <c r="E26" i="9" l="1"/>
  <c r="F26" i="9" s="1"/>
  <c r="G26" i="9" s="1"/>
  <c r="E122" i="14"/>
  <c r="E121" i="14" s="1"/>
  <c r="Q130" i="14"/>
  <c r="Q117" i="14"/>
  <c r="Q121" i="14"/>
  <c r="E118" i="14"/>
  <c r="E117" i="14" s="1"/>
  <c r="E131" i="14"/>
  <c r="E130" i="14" s="1"/>
  <c r="E204" i="14" l="1"/>
  <c r="E184" i="14"/>
  <c r="E183" i="14"/>
  <c r="E199" i="14"/>
  <c r="F187" i="14"/>
  <c r="G187" i="14" s="1"/>
  <c r="E175" i="14"/>
  <c r="E174" i="14"/>
  <c r="E186" i="14"/>
  <c r="I215" i="14"/>
  <c r="I214" i="14"/>
  <c r="I211" i="14"/>
  <c r="I187" i="14"/>
  <c r="I188" i="14"/>
  <c r="I189" i="14"/>
  <c r="I190" i="14"/>
  <c r="I191" i="14"/>
  <c r="I193" i="14"/>
  <c r="I194" i="14"/>
  <c r="I199" i="14"/>
  <c r="I200" i="14"/>
  <c r="I201" i="14"/>
  <c r="I202" i="14"/>
  <c r="I204" i="14"/>
  <c r="I186" i="14"/>
  <c r="I227" i="14"/>
  <c r="I228" i="14"/>
  <c r="I229" i="14"/>
  <c r="I230" i="14"/>
  <c r="I231" i="14"/>
  <c r="I232" i="14"/>
  <c r="I233" i="14"/>
  <c r="I234" i="14"/>
  <c r="I235" i="14"/>
  <c r="I236" i="14"/>
  <c r="I237" i="14"/>
  <c r="I238" i="14"/>
  <c r="I239" i="14"/>
  <c r="I243" i="14"/>
  <c r="I244" i="14"/>
  <c r="I245" i="14"/>
  <c r="I246" i="14"/>
  <c r="I247" i="14"/>
  <c r="I248" i="14"/>
  <c r="I226" i="14"/>
  <c r="F295" i="14"/>
  <c r="G295" i="14" s="1"/>
  <c r="F294" i="14"/>
  <c r="G294" i="14" s="1"/>
  <c r="F293" i="14"/>
  <c r="G293" i="14" s="1"/>
  <c r="F292" i="14"/>
  <c r="G292" i="14" s="1"/>
  <c r="F291" i="14"/>
  <c r="G291" i="14" s="1"/>
  <c r="F290" i="14"/>
  <c r="G290" i="14" s="1"/>
  <c r="F289" i="14"/>
  <c r="G289" i="14" s="1"/>
  <c r="F272" i="14"/>
  <c r="G272" i="14" s="1"/>
  <c r="F243" i="14"/>
  <c r="G243" i="14" s="1"/>
  <c r="F225" i="14"/>
  <c r="G225" i="14" s="1"/>
  <c r="F213" i="14"/>
  <c r="G213" i="14" s="1"/>
  <c r="F212" i="14"/>
  <c r="G212" i="14" s="1"/>
  <c r="F211" i="14"/>
  <c r="G211" i="14" s="1"/>
  <c r="F209" i="14"/>
  <c r="G209" i="14" s="1"/>
  <c r="F208" i="14"/>
  <c r="G208" i="14" s="1"/>
  <c r="F202" i="14"/>
  <c r="G202" i="14" s="1"/>
  <c r="F194" i="14"/>
  <c r="G194" i="14" s="1"/>
  <c r="F133" i="14"/>
  <c r="G133" i="14" s="1"/>
  <c r="F132" i="14"/>
  <c r="G132" i="14" s="1"/>
  <c r="F131" i="14"/>
  <c r="G131" i="14" s="1"/>
  <c r="F130" i="14"/>
  <c r="G130" i="14" s="1"/>
  <c r="F118" i="14"/>
  <c r="G118" i="14" s="1"/>
  <c r="F119" i="14"/>
  <c r="G119" i="14" s="1"/>
  <c r="F120" i="14"/>
  <c r="G120" i="14" s="1"/>
  <c r="F121" i="14"/>
  <c r="G121" i="14" s="1"/>
  <c r="F122" i="14"/>
  <c r="G122" i="14" s="1"/>
  <c r="F123" i="14"/>
  <c r="G123" i="14" s="1"/>
  <c r="F117" i="14"/>
  <c r="G117" i="14" s="1"/>
  <c r="I87" i="14"/>
  <c r="Q87" i="14" s="1"/>
  <c r="Q81" i="14"/>
  <c r="Q113" i="14"/>
  <c r="Q112" i="14"/>
  <c r="Q111" i="14"/>
  <c r="Q110" i="14"/>
  <c r="Q109" i="14"/>
  <c r="Q108" i="14"/>
  <c r="Q107" i="14"/>
  <c r="Q106" i="14"/>
  <c r="Q105" i="14"/>
  <c r="Q104" i="14"/>
  <c r="Q103" i="14"/>
  <c r="Q102" i="14"/>
  <c r="Q101" i="14"/>
  <c r="Q100" i="14"/>
  <c r="Q99" i="14"/>
  <c r="Q98" i="14"/>
  <c r="Q97" i="14"/>
  <c r="Q96" i="14"/>
  <c r="Q95" i="14"/>
  <c r="Q94" i="14"/>
  <c r="Q93" i="14"/>
  <c r="Q92" i="14"/>
  <c r="Q91" i="14"/>
  <c r="Q90" i="14"/>
  <c r="Q89" i="14"/>
  <c r="Q88" i="14"/>
  <c r="Q80" i="14"/>
  <c r="Q79" i="14"/>
  <c r="Q78" i="14"/>
  <c r="Q77" i="14"/>
  <c r="Q76" i="14"/>
  <c r="Q75" i="14"/>
  <c r="Q74" i="14"/>
  <c r="Q73" i="14"/>
  <c r="Q72" i="14"/>
  <c r="Q71" i="14"/>
  <c r="Q70" i="14"/>
  <c r="Q69" i="14"/>
  <c r="Q68" i="14"/>
  <c r="Q67" i="14"/>
  <c r="Q66" i="14"/>
  <c r="Q65" i="14"/>
  <c r="Q64" i="14"/>
  <c r="Q63" i="14"/>
  <c r="Q62" i="14"/>
  <c r="Q61" i="14"/>
  <c r="Q60" i="14"/>
  <c r="Q59" i="14"/>
  <c r="Q58" i="14"/>
  <c r="Q57" i="14"/>
  <c r="Q56" i="14"/>
  <c r="Q55" i="14"/>
  <c r="I54" i="14"/>
  <c r="Q54" i="14" s="1"/>
  <c r="I22" i="14"/>
  <c r="Q22" i="14" s="1"/>
  <c r="Q24" i="14"/>
  <c r="Q25" i="14"/>
  <c r="Q26" i="14"/>
  <c r="Q27" i="14"/>
  <c r="Q28" i="14"/>
  <c r="Q29" i="14"/>
  <c r="Q30" i="14"/>
  <c r="Q31" i="14"/>
  <c r="Q32" i="14"/>
  <c r="Q33" i="14"/>
  <c r="Q34" i="14"/>
  <c r="Q35" i="14"/>
  <c r="Q36" i="14"/>
  <c r="Q37" i="14"/>
  <c r="Q38" i="14"/>
  <c r="Q39" i="14"/>
  <c r="Q40" i="14"/>
  <c r="Q41" i="14"/>
  <c r="Q42" i="14"/>
  <c r="Q43" i="14"/>
  <c r="Q44" i="14"/>
  <c r="Q45" i="14"/>
  <c r="Q46" i="14"/>
  <c r="Q47" i="14"/>
  <c r="Q48" i="14"/>
  <c r="Q49" i="14"/>
  <c r="Q23" i="14"/>
  <c r="Q7" i="14"/>
  <c r="E9" i="14"/>
  <c r="E10" i="14"/>
  <c r="E11" i="14"/>
  <c r="E12" i="14"/>
  <c r="E13" i="14"/>
  <c r="E15" i="14"/>
  <c r="E8" i="14"/>
  <c r="I9" i="14"/>
  <c r="I10" i="14"/>
  <c r="I11" i="14"/>
  <c r="I12" i="14"/>
  <c r="I13" i="14"/>
  <c r="I15" i="14"/>
  <c r="I8" i="14"/>
  <c r="Q185" i="14"/>
  <c r="Q182" i="14"/>
  <c r="F10" i="14" l="1"/>
  <c r="G10" i="14" s="1"/>
  <c r="F175" i="14"/>
  <c r="G175" i="14" s="1"/>
  <c r="F184" i="14"/>
  <c r="G184" i="14" s="1"/>
  <c r="F8" i="14"/>
  <c r="G8" i="14" s="1"/>
  <c r="F204" i="14"/>
  <c r="G204" i="14" s="1"/>
  <c r="F13" i="14"/>
  <c r="G13" i="14" s="1"/>
  <c r="F12" i="14"/>
  <c r="G12" i="14" s="1"/>
  <c r="F186" i="14"/>
  <c r="G186" i="14" s="1"/>
  <c r="F199" i="14"/>
  <c r="G199" i="14" s="1"/>
  <c r="F9" i="14"/>
  <c r="G9" i="14" s="1"/>
  <c r="F15" i="14"/>
  <c r="G15" i="14" s="1"/>
  <c r="F11" i="14"/>
  <c r="G11" i="14" s="1"/>
  <c r="F174" i="14"/>
  <c r="G174" i="14" s="1"/>
  <c r="F183" i="14"/>
  <c r="G183" i="14" s="1"/>
  <c r="F180" i="14"/>
  <c r="G180" i="14" s="1"/>
  <c r="Q21" i="14"/>
  <c r="E22" i="14"/>
  <c r="E86" i="14"/>
  <c r="Q138" i="14"/>
  <c r="Q137" i="14" s="1"/>
  <c r="F140" i="14"/>
  <c r="G140" i="14" s="1"/>
  <c r="E139" i="14"/>
  <c r="F139" i="14" s="1"/>
  <c r="G139" i="14" s="1"/>
  <c r="E54" i="14"/>
  <c r="Q124" i="14"/>
  <c r="E182" i="14"/>
  <c r="F182" i="14" s="1"/>
  <c r="G182" i="14" s="1"/>
  <c r="E185" i="14"/>
  <c r="E7" i="14"/>
  <c r="F54" i="14" l="1"/>
  <c r="G54" i="14" s="1"/>
  <c r="F86" i="14"/>
  <c r="G86" i="14" s="1"/>
  <c r="Q20" i="14"/>
  <c r="F185" i="14"/>
  <c r="G185" i="14" s="1"/>
  <c r="E138" i="14"/>
  <c r="F22" i="14"/>
  <c r="G22" i="14" s="1"/>
  <c r="E21" i="14"/>
  <c r="F7" i="14"/>
  <c r="G7" i="14" s="1"/>
  <c r="Q5" i="14" l="1"/>
  <c r="E137" i="14"/>
  <c r="F137" i="14" s="1"/>
  <c r="G137" i="14" s="1"/>
  <c r="F138" i="14"/>
  <c r="G138" i="14" s="1"/>
  <c r="E20" i="14"/>
  <c r="F21" i="14"/>
  <c r="G21" i="14" s="1"/>
  <c r="F124" i="14"/>
  <c r="G124" i="14" s="1"/>
  <c r="F125" i="14"/>
  <c r="G125" i="14" s="1"/>
  <c r="F20" i="14" l="1"/>
  <c r="G20" i="14" s="1"/>
  <c r="F5" i="14"/>
  <c r="G5" i="14" s="1"/>
  <c r="K9" i="9" l="1"/>
  <c r="D7" i="9" l="1"/>
  <c r="D8" i="9"/>
  <c r="D6" i="9" l="1"/>
  <c r="D14" i="9" l="1"/>
  <c r="C14" i="9"/>
  <c r="E14" i="9" l="1"/>
  <c r="F14" i="9" s="1"/>
  <c r="G14" i="9" s="1"/>
  <c r="C15" i="9" l="1"/>
  <c r="A1" i="9" l="1"/>
  <c r="E21" i="9" l="1"/>
  <c r="E22" i="9" l="1"/>
  <c r="K22" i="9" l="1"/>
  <c r="K23" i="9"/>
  <c r="D9" i="9" l="1"/>
  <c r="D10" i="9"/>
  <c r="D11" i="9"/>
  <c r="D12" i="9"/>
  <c r="D13" i="9"/>
  <c r="D15" i="9"/>
  <c r="D16" i="9"/>
  <c r="D17" i="9"/>
  <c r="C9" i="9"/>
  <c r="C10" i="9"/>
  <c r="C11" i="9"/>
  <c r="C12" i="9"/>
  <c r="C13" i="9"/>
  <c r="C16" i="9"/>
  <c r="C17" i="9"/>
  <c r="E9" i="9" l="1"/>
  <c r="F9" i="9" s="1"/>
  <c r="G9" i="9" s="1"/>
  <c r="E10" i="9"/>
  <c r="F10" i="9" s="1"/>
  <c r="G10" i="9" s="1"/>
  <c r="E12" i="9"/>
  <c r="F12" i="9" s="1"/>
  <c r="G12" i="9" s="1"/>
  <c r="E13" i="9"/>
  <c r="F13" i="9" s="1"/>
  <c r="G13" i="9" s="1"/>
  <c r="E15" i="9"/>
  <c r="F15" i="9" s="1"/>
  <c r="G15" i="9" s="1"/>
  <c r="E16" i="9"/>
  <c r="F16" i="9" s="1"/>
  <c r="G16" i="9" s="1"/>
  <c r="E17" i="9"/>
  <c r="F17" i="9" s="1"/>
  <c r="G17" i="9" s="1"/>
  <c r="E11" i="9" l="1"/>
  <c r="F11" i="9" s="1"/>
  <c r="G11" i="9" s="1"/>
  <c r="K21" i="9" l="1"/>
  <c r="K20" i="9"/>
  <c r="K19" i="9"/>
  <c r="K18" i="9"/>
  <c r="K11" i="9"/>
  <c r="K12" i="9"/>
  <c r="K13" i="9"/>
  <c r="D22" i="9" l="1"/>
  <c r="D21" i="9"/>
  <c r="D20" i="9"/>
  <c r="L10" i="9" l="1"/>
  <c r="M10" i="9" s="1"/>
  <c r="L20" i="9"/>
  <c r="M20" i="9" s="1"/>
  <c r="N20" i="9" s="1"/>
  <c r="L18" i="9"/>
  <c r="M18" i="9" s="1"/>
  <c r="N18" i="9" s="1"/>
  <c r="L19" i="9"/>
  <c r="M19" i="9" s="1"/>
  <c r="N19" i="9" s="1"/>
  <c r="K53" i="9"/>
  <c r="K16" i="9"/>
  <c r="K15" i="9"/>
  <c r="D41" i="9"/>
  <c r="D40" i="9"/>
  <c r="D36" i="9"/>
  <c r="D35" i="9" s="1"/>
  <c r="D30" i="9"/>
  <c r="D29" i="9" s="1"/>
  <c r="D25" i="9"/>
  <c r="L27" i="9"/>
  <c r="L23" i="9"/>
  <c r="M23" i="9" s="1"/>
  <c r="N23" i="9" s="1"/>
  <c r="L22" i="9"/>
  <c r="M22" i="9" s="1"/>
  <c r="N22" i="9" s="1"/>
  <c r="L16" i="9"/>
  <c r="E41" i="9"/>
  <c r="E40" i="9"/>
  <c r="M27" i="9" l="1"/>
  <c r="N27" i="9" s="1"/>
  <c r="L25" i="9"/>
  <c r="M16" i="9"/>
  <c r="N16" i="9" s="1"/>
  <c r="K14" i="9"/>
  <c r="F41" i="9"/>
  <c r="G41" i="9" s="1"/>
  <c r="F40" i="9"/>
  <c r="G40" i="9" s="1"/>
  <c r="M36" i="9"/>
  <c r="E39" i="9"/>
  <c r="E38" i="9" s="1"/>
  <c r="K8" i="9"/>
  <c r="D39" i="9"/>
  <c r="D38" i="9" s="1"/>
  <c r="N36" i="9" l="1"/>
  <c r="M35" i="9"/>
  <c r="N35" i="9" s="1"/>
  <c r="L15" i="9"/>
  <c r="F39" i="9"/>
  <c r="G39" i="9" s="1"/>
  <c r="B12" i="7"/>
  <c r="L14" i="9" l="1"/>
  <c r="M14" i="9" s="1"/>
  <c r="N14" i="9" s="1"/>
  <c r="M15" i="9"/>
  <c r="N15" i="9" s="1"/>
  <c r="F38" i="9"/>
  <c r="G38" i="9" s="1"/>
  <c r="E25" i="9"/>
  <c r="E30" i="9"/>
  <c r="E8" i="7" l="1"/>
  <c r="E20" i="9"/>
  <c r="E36" i="9" l="1"/>
  <c r="E35" i="9" s="1"/>
  <c r="F37" i="9"/>
  <c r="G37" i="9" s="1"/>
  <c r="L28" i="9" l="1"/>
  <c r="E11" i="7" l="1"/>
  <c r="L9" i="9" l="1"/>
  <c r="M9" i="9" s="1"/>
  <c r="N9" i="9" s="1"/>
  <c r="L13" i="9"/>
  <c r="M13" i="9" s="1"/>
  <c r="N13" i="9" s="1"/>
  <c r="E19" i="9" l="1"/>
  <c r="E8" i="9"/>
  <c r="B7" i="7" s="1"/>
  <c r="B11" i="7" l="1"/>
  <c r="L11" i="9" l="1"/>
  <c r="M11" i="9" s="1"/>
  <c r="N11" i="9" s="1"/>
  <c r="K28" i="9" l="1"/>
  <c r="M28" i="9" l="1"/>
  <c r="N28" i="9" s="1"/>
  <c r="K4" i="9"/>
  <c r="K33" i="9" s="1"/>
  <c r="L12" i="9" l="1"/>
  <c r="M12" i="9" s="1"/>
  <c r="N12" i="9" s="1"/>
  <c r="K50" i="9"/>
  <c r="K49" i="9" s="1"/>
  <c r="D28" i="9"/>
  <c r="D19" i="9"/>
  <c r="D18" i="9" s="1"/>
  <c r="E33" i="9"/>
  <c r="D33" i="9"/>
  <c r="K52" i="9" l="1"/>
  <c r="F30" i="9"/>
  <c r="G30" i="9" s="1"/>
  <c r="F22" i="9"/>
  <c r="G22" i="9" s="1"/>
  <c r="E29" i="9"/>
  <c r="E28" i="9" s="1"/>
  <c r="B10" i="7" s="1"/>
  <c r="D24" i="9"/>
  <c r="D23" i="9" s="1"/>
  <c r="K17" i="9"/>
  <c r="L4" i="9"/>
  <c r="L33" i="9" s="1"/>
  <c r="F8" i="9" l="1"/>
  <c r="G8" i="9" s="1"/>
  <c r="K24" i="9"/>
  <c r="F28" i="9"/>
  <c r="G28" i="9" s="1"/>
  <c r="K7" i="9"/>
  <c r="F29" i="9"/>
  <c r="G29" i="9" s="1"/>
  <c r="F25" i="9" l="1"/>
  <c r="G25" i="9" s="1"/>
  <c r="F20" i="9" l="1"/>
  <c r="G20" i="9" s="1"/>
  <c r="L50" i="9" l="1"/>
  <c r="M50" i="9" s="1"/>
  <c r="N50" i="9" s="1"/>
  <c r="L53" i="9"/>
  <c r="M53" i="9" s="1"/>
  <c r="N53" i="9" s="1"/>
  <c r="L52" i="9" l="1"/>
  <c r="L49" i="9"/>
  <c r="E12" i="7" l="1"/>
  <c r="M49" i="9"/>
  <c r="N49" i="9" s="1"/>
  <c r="E13" i="7"/>
  <c r="M52" i="9"/>
  <c r="N52" i="9" s="1"/>
  <c r="F21" i="9"/>
  <c r="G21" i="9" s="1"/>
  <c r="F19" i="9" l="1"/>
  <c r="G19" i="9" s="1"/>
  <c r="E18" i="9"/>
  <c r="B8" i="7" l="1"/>
  <c r="F18" i="9"/>
  <c r="G18" i="9" s="1"/>
  <c r="F36" i="9" l="1"/>
  <c r="G36" i="9" s="1"/>
  <c r="E7" i="9"/>
  <c r="F7" i="9" l="1"/>
  <c r="G7" i="9" s="1"/>
  <c r="F35" i="9"/>
  <c r="G35" i="9" s="1"/>
  <c r="E24" i="9" l="1"/>
  <c r="E23" i="9" l="1"/>
  <c r="E6" i="9" s="1"/>
  <c r="F6" i="9" s="1"/>
  <c r="G6" i="9" s="1"/>
  <c r="F24" i="9"/>
  <c r="G24" i="9" s="1"/>
  <c r="B9" i="7" l="1"/>
  <c r="F23" i="9"/>
  <c r="G23" i="9" s="1"/>
  <c r="B6" i="7" l="1"/>
  <c r="C7" i="7" s="1"/>
  <c r="C12" i="7" l="1"/>
  <c r="C11" i="7"/>
  <c r="C10" i="7"/>
  <c r="C8" i="7"/>
  <c r="C9" i="7"/>
  <c r="L21" i="9"/>
  <c r="M21" i="9" s="1"/>
  <c r="N21" i="9" s="1"/>
  <c r="C6" i="7" l="1"/>
  <c r="L17" i="9"/>
  <c r="N17" i="9" s="1"/>
  <c r="E9" i="7" l="1"/>
  <c r="L8" i="9" l="1"/>
  <c r="M8" i="9" s="1"/>
  <c r="N8" i="9" s="1"/>
  <c r="L7" i="9" l="1"/>
  <c r="E7" i="7"/>
  <c r="M7" i="9" l="1"/>
  <c r="N7" i="9" s="1"/>
  <c r="L24" i="9"/>
  <c r="M24" i="9" s="1"/>
  <c r="N24" i="9" s="1"/>
  <c r="E10" i="7"/>
  <c r="M25" i="9"/>
  <c r="N25" i="9" s="1"/>
  <c r="L6" i="9" l="1"/>
  <c r="M6" i="9" s="1"/>
  <c r="N6" i="9" s="1"/>
  <c r="E6" i="7"/>
  <c r="F7" i="7" s="1"/>
  <c r="F8" i="7" l="1"/>
  <c r="F9" i="7"/>
  <c r="F12" i="7"/>
  <c r="F13" i="7"/>
  <c r="F11" i="7"/>
  <c r="F10" i="7"/>
  <c r="F6" i="7" l="1"/>
</calcChain>
</file>

<file path=xl/sharedStrings.xml><?xml version="1.0" encoding="utf-8"?>
<sst xmlns="http://schemas.openxmlformats.org/spreadsheetml/2006/main" count="1317" uniqueCount="435">
  <si>
    <t>소계</t>
    <phoneticPr fontId="5" type="noConversion"/>
  </si>
  <si>
    <t>사업비</t>
    <phoneticPr fontId="5" type="noConversion"/>
  </si>
  <si>
    <t>계</t>
    <phoneticPr fontId="5" type="noConversion"/>
  </si>
  <si>
    <t>(단위 : 천원)</t>
    <phoneticPr fontId="5" type="noConversion"/>
  </si>
  <si>
    <t>관</t>
    <phoneticPr fontId="5" type="noConversion"/>
  </si>
  <si>
    <t>항</t>
    <phoneticPr fontId="5" type="noConversion"/>
  </si>
  <si>
    <t>목</t>
    <phoneticPr fontId="5" type="noConversion"/>
  </si>
  <si>
    <t>비율(%)</t>
    <phoneticPr fontId="5" type="noConversion"/>
  </si>
  <si>
    <t>총  계</t>
    <phoneticPr fontId="5" type="noConversion"/>
  </si>
  <si>
    <t>수   입</t>
    <phoneticPr fontId="5" type="noConversion"/>
  </si>
  <si>
    <t>과  목</t>
    <phoneticPr fontId="5" type="noConversion"/>
  </si>
  <si>
    <t>과   목</t>
    <phoneticPr fontId="5" type="noConversion"/>
  </si>
  <si>
    <t>x</t>
  </si>
  <si>
    <t>x</t>
    <phoneticPr fontId="5" type="noConversion"/>
  </si>
  <si>
    <t>잡지출</t>
    <phoneticPr fontId="5" type="noConversion"/>
  </si>
  <si>
    <t>월</t>
    <phoneticPr fontId="5" type="noConversion"/>
  </si>
  <si>
    <t>증 감(B-A)</t>
    <phoneticPr fontId="5" type="noConversion"/>
  </si>
  <si>
    <t>금액</t>
    <phoneticPr fontId="5" type="noConversion"/>
  </si>
  <si>
    <t>=</t>
    <phoneticPr fontId="5" type="noConversion"/>
  </si>
  <si>
    <t>- 명절휴가비(설)</t>
    <phoneticPr fontId="5" type="noConversion"/>
  </si>
  <si>
    <t>예비비 및 기타</t>
    <phoneticPr fontId="5" type="noConversion"/>
  </si>
  <si>
    <t>산출내역</t>
    <phoneticPr fontId="5" type="noConversion"/>
  </si>
  <si>
    <t>- 기타후생경비</t>
    <phoneticPr fontId="5" type="noConversion"/>
  </si>
  <si>
    <t>- 시설장비관리보수비</t>
    <phoneticPr fontId="5" type="noConversion"/>
  </si>
  <si>
    <t>- 잡지출</t>
    <phoneticPr fontId="5" type="noConversion"/>
  </si>
  <si>
    <t>- 경상운영비보조금</t>
    <phoneticPr fontId="15" type="noConversion"/>
  </si>
  <si>
    <t>후원금</t>
    <phoneticPr fontId="5" type="noConversion"/>
  </si>
  <si>
    <t>비지정후원금</t>
    <phoneticPr fontId="5" type="noConversion"/>
  </si>
  <si>
    <t>- 비지정후원금</t>
    <phoneticPr fontId="5" type="noConversion"/>
  </si>
  <si>
    <t>- 명절휴가비(추석)</t>
    <phoneticPr fontId="5" type="noConversion"/>
  </si>
  <si>
    <t>- 기관운영비</t>
    <phoneticPr fontId="5" type="noConversion"/>
  </si>
  <si>
    <t>월</t>
  </si>
  <si>
    <t xml:space="preserve">- 건강보험 </t>
    <phoneticPr fontId="5" type="noConversion"/>
  </si>
  <si>
    <t>- 장기요양보험</t>
    <phoneticPr fontId="5" type="noConversion"/>
  </si>
  <si>
    <t>- 국민연금</t>
    <phoneticPr fontId="5" type="noConversion"/>
  </si>
  <si>
    <t xml:space="preserve">- 산재보험 </t>
    <phoneticPr fontId="5" type="noConversion"/>
  </si>
  <si>
    <t xml:space="preserve">- 고용보험 </t>
    <phoneticPr fontId="5" type="noConversion"/>
  </si>
  <si>
    <t>- 보조금 이자수입 등</t>
    <phoneticPr fontId="5" type="noConversion"/>
  </si>
  <si>
    <t>- 가족수당</t>
    <phoneticPr fontId="5" type="noConversion"/>
  </si>
  <si>
    <t>이월금</t>
  </si>
  <si>
    <t>계</t>
  </si>
  <si>
    <t>소계</t>
  </si>
  <si>
    <t>전년도이월금</t>
  </si>
  <si>
    <t>잡수입</t>
  </si>
  <si>
    <t>기타예금이자수입</t>
  </si>
  <si>
    <t>기타잡수입</t>
  </si>
  <si>
    <t>(단위 : 천원)</t>
    <phoneticPr fontId="5" type="noConversion"/>
  </si>
  <si>
    <t>세  입</t>
    <phoneticPr fontId="5" type="noConversion"/>
  </si>
  <si>
    <t>세  출</t>
    <phoneticPr fontId="5" type="noConversion"/>
  </si>
  <si>
    <t>항         목</t>
    <phoneticPr fontId="5" type="noConversion"/>
  </si>
  <si>
    <t>금  액</t>
    <phoneticPr fontId="5" type="noConversion"/>
  </si>
  <si>
    <t>비  율(%)</t>
    <phoneticPr fontId="5" type="noConversion"/>
  </si>
  <si>
    <t>총         액</t>
    <phoneticPr fontId="5" type="noConversion"/>
  </si>
  <si>
    <t>사 업 수 입</t>
    <phoneticPr fontId="5" type="noConversion"/>
  </si>
  <si>
    <t>인   건   비</t>
    <phoneticPr fontId="5" type="noConversion"/>
  </si>
  <si>
    <t>보조금수입</t>
    <phoneticPr fontId="5" type="noConversion"/>
  </si>
  <si>
    <t>업무추진비</t>
    <phoneticPr fontId="5" type="noConversion"/>
  </si>
  <si>
    <t>후원금수입</t>
    <phoneticPr fontId="5" type="noConversion"/>
  </si>
  <si>
    <t>운   영   비</t>
    <phoneticPr fontId="5" type="noConversion"/>
  </si>
  <si>
    <t>전   입   금</t>
    <phoneticPr fontId="5" type="noConversion"/>
  </si>
  <si>
    <t>시   설   비</t>
    <phoneticPr fontId="5" type="noConversion"/>
  </si>
  <si>
    <t>이   월   금</t>
    <phoneticPr fontId="5" type="noConversion"/>
  </si>
  <si>
    <t>사   업   비</t>
    <phoneticPr fontId="5" type="noConversion"/>
  </si>
  <si>
    <t>잡   수   입</t>
    <phoneticPr fontId="5" type="noConversion"/>
  </si>
  <si>
    <t>잡   지   출</t>
    <phoneticPr fontId="5" type="noConversion"/>
  </si>
  <si>
    <t>세입·세출 총괄(1)</t>
    <phoneticPr fontId="5" type="noConversion"/>
  </si>
  <si>
    <t>과  목</t>
    <phoneticPr fontId="5" type="noConversion"/>
  </si>
  <si>
    <t>증감(B-A)</t>
    <phoneticPr fontId="5" type="noConversion"/>
  </si>
  <si>
    <t>관</t>
    <phoneticPr fontId="5" type="noConversion"/>
  </si>
  <si>
    <t>항</t>
    <phoneticPr fontId="5" type="noConversion"/>
  </si>
  <si>
    <t>목</t>
    <phoneticPr fontId="5" type="noConversion"/>
  </si>
  <si>
    <t>금액</t>
    <phoneticPr fontId="5" type="noConversion"/>
  </si>
  <si>
    <t>비율(%)</t>
    <phoneticPr fontId="5" type="noConversion"/>
  </si>
  <si>
    <t>총  계</t>
    <phoneticPr fontId="5" type="noConversion"/>
  </si>
  <si>
    <t>사   업</t>
    <phoneticPr fontId="5" type="noConversion"/>
  </si>
  <si>
    <t>계</t>
    <phoneticPr fontId="5" type="noConversion"/>
  </si>
  <si>
    <t>사무비</t>
    <phoneticPr fontId="5" type="noConversion"/>
  </si>
  <si>
    <t>수   입</t>
    <phoneticPr fontId="5" type="noConversion"/>
  </si>
  <si>
    <t>소계</t>
    <phoneticPr fontId="5" type="noConversion"/>
  </si>
  <si>
    <t>인건비</t>
    <phoneticPr fontId="5" type="noConversion"/>
  </si>
  <si>
    <t>급여</t>
    <phoneticPr fontId="5" type="noConversion"/>
  </si>
  <si>
    <t>제수당</t>
    <phoneticPr fontId="5" type="noConversion"/>
  </si>
  <si>
    <t>퇴직금및퇴직적립금</t>
    <phoneticPr fontId="5" type="noConversion"/>
  </si>
  <si>
    <t>사회보험부담금</t>
    <phoneticPr fontId="5" type="noConversion"/>
  </si>
  <si>
    <t>기타후생경비</t>
    <phoneticPr fontId="5" type="noConversion"/>
  </si>
  <si>
    <t>업   무</t>
    <phoneticPr fontId="5" type="noConversion"/>
  </si>
  <si>
    <t>추진비</t>
    <phoneticPr fontId="5" type="noConversion"/>
  </si>
  <si>
    <t>기관운영비</t>
    <phoneticPr fontId="5" type="noConversion"/>
  </si>
  <si>
    <t>회의비</t>
    <phoneticPr fontId="5" type="noConversion"/>
  </si>
  <si>
    <t>운영비</t>
    <phoneticPr fontId="5" type="noConversion"/>
  </si>
  <si>
    <t>보조금</t>
    <phoneticPr fontId="5" type="noConversion"/>
  </si>
  <si>
    <t>여비</t>
    <phoneticPr fontId="5" type="noConversion"/>
  </si>
  <si>
    <t>수용비및수수료</t>
    <phoneticPr fontId="5" type="noConversion"/>
  </si>
  <si>
    <t>수   입</t>
    <phoneticPr fontId="5" type="noConversion"/>
  </si>
  <si>
    <t>국고보조금</t>
    <phoneticPr fontId="5" type="noConversion"/>
  </si>
  <si>
    <t>공공요금</t>
    <phoneticPr fontId="5" type="noConversion"/>
  </si>
  <si>
    <t>시도보조금</t>
    <phoneticPr fontId="5" type="noConversion"/>
  </si>
  <si>
    <t>제세공과금</t>
    <phoneticPr fontId="5" type="noConversion"/>
  </si>
  <si>
    <t>시군구보조금</t>
    <phoneticPr fontId="5" type="noConversion"/>
  </si>
  <si>
    <t>차량비</t>
    <phoneticPr fontId="5" type="noConversion"/>
  </si>
  <si>
    <t>후원금</t>
    <phoneticPr fontId="5" type="noConversion"/>
  </si>
  <si>
    <t>기타운영비</t>
    <phoneticPr fontId="5" type="noConversion"/>
  </si>
  <si>
    <t>수  입</t>
    <phoneticPr fontId="5" type="noConversion"/>
  </si>
  <si>
    <t>재   산</t>
    <phoneticPr fontId="5" type="noConversion"/>
  </si>
  <si>
    <t>지정후원금</t>
    <phoneticPr fontId="5" type="noConversion"/>
  </si>
  <si>
    <t>조성비</t>
    <phoneticPr fontId="5" type="noConversion"/>
  </si>
  <si>
    <t>시설비</t>
    <phoneticPr fontId="5" type="noConversion"/>
  </si>
  <si>
    <t>전입금</t>
    <phoneticPr fontId="5" type="noConversion"/>
  </si>
  <si>
    <t>계</t>
    <phoneticPr fontId="5" type="noConversion"/>
  </si>
  <si>
    <t>전입금</t>
    <phoneticPr fontId="5" type="noConversion"/>
  </si>
  <si>
    <t>시설장비유지비</t>
    <phoneticPr fontId="5" type="noConversion"/>
  </si>
  <si>
    <t>법인전입금</t>
    <phoneticPr fontId="5" type="noConversion"/>
  </si>
  <si>
    <t>세입·세출 총괄(2)</t>
    <phoneticPr fontId="5" type="noConversion"/>
  </si>
  <si>
    <t>잡지출</t>
    <phoneticPr fontId="5" type="noConversion"/>
  </si>
  <si>
    <t>예비비</t>
    <phoneticPr fontId="5" type="noConversion"/>
  </si>
  <si>
    <t>및 기타</t>
    <phoneticPr fontId="5" type="noConversion"/>
  </si>
  <si>
    <t>사회복지사2</t>
    <phoneticPr fontId="5" type="noConversion"/>
  </si>
  <si>
    <t>사회복지사3</t>
    <phoneticPr fontId="5" type="noConversion"/>
  </si>
  <si>
    <t>사회복지사1</t>
    <phoneticPr fontId="5" type="noConversion"/>
  </si>
  <si>
    <t>사업비</t>
  </si>
  <si>
    <t>사업비</t>
    <phoneticPr fontId="5" type="noConversion"/>
  </si>
  <si>
    <t>- 시간외 근무수당</t>
    <phoneticPr fontId="5" type="noConversion"/>
  </si>
  <si>
    <t>- 복지포인트</t>
    <phoneticPr fontId="5" type="noConversion"/>
  </si>
  <si>
    <t>증 감(B-A)</t>
    <phoneticPr fontId="5" type="noConversion"/>
  </si>
  <si>
    <t>항</t>
    <phoneticPr fontId="5" type="noConversion"/>
  </si>
  <si>
    <t>목</t>
    <phoneticPr fontId="5" type="noConversion"/>
  </si>
  <si>
    <t>금액</t>
    <phoneticPr fontId="5" type="noConversion"/>
  </si>
  <si>
    <t>비율(%)</t>
    <phoneticPr fontId="5" type="noConversion"/>
  </si>
  <si>
    <t>총  계</t>
    <phoneticPr fontId="5" type="noConversion"/>
  </si>
  <si>
    <t>소계</t>
    <phoneticPr fontId="5" type="noConversion"/>
  </si>
  <si>
    <t>=</t>
    <phoneticPr fontId="5" type="noConversion"/>
  </si>
  <si>
    <t>월</t>
    <phoneticPr fontId="5" type="noConversion"/>
  </si>
  <si>
    <t>x</t>
    <phoneticPr fontId="5" type="noConversion"/>
  </si>
  <si>
    <t>월</t>
    <phoneticPr fontId="5" type="noConversion"/>
  </si>
  <si>
    <t>=</t>
    <phoneticPr fontId="5" type="noConversion"/>
  </si>
  <si>
    <t>x</t>
    <phoneticPr fontId="5" type="noConversion"/>
  </si>
  <si>
    <t>월</t>
    <phoneticPr fontId="5" type="noConversion"/>
  </si>
  <si>
    <t>=</t>
    <phoneticPr fontId="5" type="noConversion"/>
  </si>
  <si>
    <t>x</t>
    <phoneticPr fontId="5" type="noConversion"/>
  </si>
  <si>
    <t>x</t>
    <phoneticPr fontId="5" type="noConversion"/>
  </si>
  <si>
    <t>회</t>
    <phoneticPr fontId="5" type="noConversion"/>
  </si>
  <si>
    <t>보조금</t>
    <phoneticPr fontId="5" type="noConversion"/>
  </si>
  <si>
    <t>계</t>
    <phoneticPr fontId="5" type="noConversion"/>
  </si>
  <si>
    <t>소계</t>
    <phoneticPr fontId="5" type="noConversion"/>
  </si>
  <si>
    <t>수   입</t>
    <phoneticPr fontId="15" type="noConversion"/>
  </si>
  <si>
    <t>국고보조금</t>
    <phoneticPr fontId="15" type="noConversion"/>
  </si>
  <si>
    <t>- 노인일자리사업비 보조금</t>
    <phoneticPr fontId="15" type="noConversion"/>
  </si>
  <si>
    <t>=</t>
    <phoneticPr fontId="15" type="noConversion"/>
  </si>
  <si>
    <t>세입 내역(2)</t>
    <phoneticPr fontId="5" type="noConversion"/>
  </si>
  <si>
    <t>과   목</t>
    <phoneticPr fontId="5" type="noConversion"/>
  </si>
  <si>
    <t>증 감(B-A)</t>
    <phoneticPr fontId="5" type="noConversion"/>
  </si>
  <si>
    <t>산출내역</t>
    <phoneticPr fontId="5" type="noConversion"/>
  </si>
  <si>
    <t>관</t>
    <phoneticPr fontId="5" type="noConversion"/>
  </si>
  <si>
    <t>항</t>
    <phoneticPr fontId="5" type="noConversion"/>
  </si>
  <si>
    <t>목</t>
    <phoneticPr fontId="5" type="noConversion"/>
  </si>
  <si>
    <t>시도보조금</t>
    <phoneticPr fontId="15" type="noConversion"/>
  </si>
  <si>
    <t>수   입</t>
    <phoneticPr fontId="5" type="noConversion"/>
  </si>
  <si>
    <t>수   입</t>
    <phoneticPr fontId="15" type="noConversion"/>
  </si>
  <si>
    <t>- 경상운영비보조금</t>
    <phoneticPr fontId="15" type="noConversion"/>
  </si>
  <si>
    <t>시군구보조금</t>
    <phoneticPr fontId="15" type="noConversion"/>
  </si>
  <si>
    <t>x</t>
    <phoneticPr fontId="5" type="noConversion"/>
  </si>
  <si>
    <t>계</t>
    <phoneticPr fontId="5" type="noConversion"/>
  </si>
  <si>
    <t>후원금</t>
    <phoneticPr fontId="5" type="noConversion"/>
  </si>
  <si>
    <t>소계</t>
    <phoneticPr fontId="5" type="noConversion"/>
  </si>
  <si>
    <t>지정후원금</t>
    <phoneticPr fontId="5" type="noConversion"/>
  </si>
  <si>
    <t>전입금</t>
    <phoneticPr fontId="5" type="noConversion"/>
  </si>
  <si>
    <t>전입금</t>
    <phoneticPr fontId="5" type="noConversion"/>
  </si>
  <si>
    <t>법인전입금</t>
    <phoneticPr fontId="5" type="noConversion"/>
  </si>
  <si>
    <t>- 법인전입금</t>
    <phoneticPr fontId="5" type="noConversion"/>
  </si>
  <si>
    <t>이월금</t>
    <phoneticPr fontId="5" type="noConversion"/>
  </si>
  <si>
    <t>전년도이월금</t>
    <phoneticPr fontId="5" type="noConversion"/>
  </si>
  <si>
    <t xml:space="preserve"> · 노인일자리사업(수익금)</t>
    <phoneticPr fontId="5" type="noConversion"/>
  </si>
  <si>
    <t xml:space="preserve"> · 기관사업수입 및 법인전입금(실습등)</t>
    <phoneticPr fontId="5" type="noConversion"/>
  </si>
  <si>
    <t xml:space="preserve"> · 보조금이월금(반환)</t>
    <phoneticPr fontId="5" type="noConversion"/>
  </si>
  <si>
    <t>잡수입</t>
    <phoneticPr fontId="5" type="noConversion"/>
  </si>
  <si>
    <t>기타예금이자수입</t>
    <phoneticPr fontId="5" type="noConversion"/>
  </si>
  <si>
    <t>- 예금이자수입</t>
    <phoneticPr fontId="5" type="noConversion"/>
  </si>
  <si>
    <t>기타잡수입</t>
    <phoneticPr fontId="5" type="noConversion"/>
  </si>
  <si>
    <t>- 기타잡수입</t>
    <phoneticPr fontId="5" type="noConversion"/>
  </si>
  <si>
    <t>세출 내역(1)</t>
    <phoneticPr fontId="5" type="noConversion"/>
  </si>
  <si>
    <t>과  목</t>
    <phoneticPr fontId="5" type="noConversion"/>
  </si>
  <si>
    <t>증 감(B-A)</t>
    <phoneticPr fontId="5" type="noConversion"/>
  </si>
  <si>
    <t>산출내역</t>
    <phoneticPr fontId="5" type="noConversion"/>
  </si>
  <si>
    <t>관</t>
    <phoneticPr fontId="5" type="noConversion"/>
  </si>
  <si>
    <t>항</t>
    <phoneticPr fontId="5" type="noConversion"/>
  </si>
  <si>
    <t>목</t>
    <phoneticPr fontId="5" type="noConversion"/>
  </si>
  <si>
    <t>금액</t>
    <phoneticPr fontId="5" type="noConversion"/>
  </si>
  <si>
    <t>비율(%)</t>
    <phoneticPr fontId="5" type="noConversion"/>
  </si>
  <si>
    <t>사무비</t>
    <phoneticPr fontId="5" type="noConversion"/>
  </si>
  <si>
    <t>인건비</t>
    <phoneticPr fontId="5" type="noConversion"/>
  </si>
  <si>
    <t>급여</t>
    <phoneticPr fontId="5" type="noConversion"/>
  </si>
  <si>
    <t>퇴직금및퇴직적립금</t>
    <phoneticPr fontId="5" type="noConversion"/>
  </si>
  <si>
    <t>- 퇴직적립금</t>
    <phoneticPr fontId="5" type="noConversion"/>
  </si>
  <si>
    <t>사회보험부담금</t>
    <phoneticPr fontId="5" type="noConversion"/>
  </si>
  <si>
    <t>기타후생경비</t>
    <phoneticPr fontId="5" type="noConversion"/>
  </si>
  <si>
    <t>세출 내역(2)</t>
    <phoneticPr fontId="5" type="noConversion"/>
  </si>
  <si>
    <t>업   무</t>
    <phoneticPr fontId="5" type="noConversion"/>
  </si>
  <si>
    <t>추진비</t>
    <phoneticPr fontId="5" type="noConversion"/>
  </si>
  <si>
    <t>기관운영비</t>
    <phoneticPr fontId="5" type="noConversion"/>
  </si>
  <si>
    <t>운영비</t>
    <phoneticPr fontId="5" type="noConversion"/>
  </si>
  <si>
    <t>소계</t>
    <phoneticPr fontId="5" type="noConversion"/>
  </si>
  <si>
    <t>여비</t>
    <phoneticPr fontId="5" type="noConversion"/>
  </si>
  <si>
    <t>수용비및수수료</t>
    <phoneticPr fontId="5" type="noConversion"/>
  </si>
  <si>
    <t>공공요금</t>
    <phoneticPr fontId="5" type="noConversion"/>
  </si>
  <si>
    <t>제세공과금</t>
    <phoneticPr fontId="5" type="noConversion"/>
  </si>
  <si>
    <t>차량비</t>
    <phoneticPr fontId="5" type="noConversion"/>
  </si>
  <si>
    <t>재   산</t>
    <phoneticPr fontId="5" type="noConversion"/>
  </si>
  <si>
    <t>조성비</t>
    <phoneticPr fontId="5" type="noConversion"/>
  </si>
  <si>
    <t>시설비</t>
    <phoneticPr fontId="5" type="noConversion"/>
  </si>
  <si>
    <t>시설장비유지비</t>
    <phoneticPr fontId="5" type="noConversion"/>
  </si>
  <si>
    <t>사업비</t>
    <phoneticPr fontId="5" type="noConversion"/>
  </si>
  <si>
    <t>세출 내역(3)</t>
    <phoneticPr fontId="5" type="noConversion"/>
  </si>
  <si>
    <t>계</t>
    <phoneticPr fontId="5" type="noConversion"/>
  </si>
  <si>
    <t>잡지출</t>
    <phoneticPr fontId="5" type="noConversion"/>
  </si>
  <si>
    <t>소계</t>
    <phoneticPr fontId="5" type="noConversion"/>
  </si>
  <si>
    <t>예비비 및 기타</t>
    <phoneticPr fontId="5" type="noConversion"/>
  </si>
  <si>
    <t>반환금</t>
    <phoneticPr fontId="5" type="noConversion"/>
  </si>
  <si>
    <t>=</t>
  </si>
  <si>
    <t>- 노인일자리사업비 보조금</t>
  </si>
  <si>
    <t>- 지정후원금</t>
    <phoneticPr fontId="15" type="noConversion"/>
  </si>
  <si>
    <t xml:space="preserve"> · 후원금</t>
    <phoneticPr fontId="5" type="noConversion"/>
  </si>
  <si>
    <t>세입 내역(3)</t>
    <phoneticPr fontId="5" type="noConversion"/>
  </si>
  <si>
    <t>세입 내역(4)</t>
    <phoneticPr fontId="5" type="noConversion"/>
  </si>
  <si>
    <t>세입 내역(5)</t>
    <phoneticPr fontId="5" type="noConversion"/>
  </si>
  <si>
    <t>세출 내역(4)</t>
    <phoneticPr fontId="5" type="noConversion"/>
  </si>
  <si>
    <t>(단위 : 원)</t>
    <phoneticPr fontId="5" type="noConversion"/>
  </si>
  <si>
    <t>세입 내역(1)</t>
    <phoneticPr fontId="5" type="noConversion"/>
  </si>
  <si>
    <t>(단위 : 천원)</t>
    <phoneticPr fontId="5" type="noConversion"/>
  </si>
  <si>
    <t>소   계</t>
    <phoneticPr fontId="5" type="noConversion"/>
  </si>
  <si>
    <t>총  계</t>
  </si>
  <si>
    <t>계</t>
    <phoneticPr fontId="5" type="noConversion"/>
  </si>
  <si>
    <t>총   계</t>
    <phoneticPr fontId="5" type="noConversion"/>
  </si>
  <si>
    <t>사회복지사4</t>
  </si>
  <si>
    <t>사회복지사5</t>
  </si>
  <si>
    <t>%</t>
  </si>
  <si>
    <t>회</t>
  </si>
  <si>
    <t>명</t>
  </si>
  <si>
    <t>- 선도모델인센티브</t>
  </si>
  <si>
    <t>÷</t>
  </si>
  <si>
    <t>- 협회비(중앙 및 부산지회)</t>
  </si>
  <si>
    <t>관장2</t>
    <phoneticPr fontId="5" type="noConversion"/>
  </si>
  <si>
    <t>관장1</t>
    <phoneticPr fontId="5" type="noConversion"/>
  </si>
  <si>
    <t>사회복지사6</t>
  </si>
  <si>
    <t>사회복지사7</t>
  </si>
  <si>
    <t>사회복지사8</t>
  </si>
  <si>
    <t>한땀한땀사업</t>
    <phoneticPr fontId="5" type="noConversion"/>
  </si>
  <si>
    <t>청춘6099사업</t>
    <phoneticPr fontId="5" type="noConversion"/>
  </si>
  <si>
    <t>우렁할매사업</t>
    <phoneticPr fontId="5" type="noConversion"/>
  </si>
  <si>
    <t>화통한할매도시락사업</t>
    <phoneticPr fontId="5" type="noConversion"/>
  </si>
  <si>
    <t>화통한할매밥상사업</t>
    <phoneticPr fontId="5" type="noConversion"/>
  </si>
  <si>
    <t>하하호호사업</t>
    <phoneticPr fontId="5" type="noConversion"/>
  </si>
  <si>
    <t>어린이대공원녹지관리사업</t>
    <phoneticPr fontId="5" type="noConversion"/>
  </si>
  <si>
    <t>어묵168사업</t>
    <phoneticPr fontId="5" type="noConversion"/>
  </si>
  <si>
    <t>168배틀트립사업</t>
    <phoneticPr fontId="5" type="noConversion"/>
  </si>
  <si>
    <t>- 청춘6099사업수익금</t>
    <phoneticPr fontId="5" type="noConversion"/>
  </si>
  <si>
    <t>- 한땀한땀사업수익금</t>
    <phoneticPr fontId="5" type="noConversion"/>
  </si>
  <si>
    <t>- 우렁할매사업수익금</t>
    <phoneticPr fontId="5" type="noConversion"/>
  </si>
  <si>
    <t>- 화통한할매도시락사업수익금</t>
    <phoneticPr fontId="5" type="noConversion"/>
  </si>
  <si>
    <t>- 화통한할매밥상사업수익금</t>
    <phoneticPr fontId="5" type="noConversion"/>
  </si>
  <si>
    <t>- 하하호호사업수익금</t>
    <phoneticPr fontId="5" type="noConversion"/>
  </si>
  <si>
    <t>- 어린이대공원녹지관리사업수익금</t>
    <phoneticPr fontId="5" type="noConversion"/>
  </si>
  <si>
    <t>- 어묵168사업수익금</t>
    <phoneticPr fontId="5" type="noConversion"/>
  </si>
  <si>
    <t>- 168배틀트립사업수익금</t>
    <phoneticPr fontId="5" type="noConversion"/>
  </si>
  <si>
    <t xml:space="preserve">  ·  한땀한땀사업</t>
    <phoneticPr fontId="33" type="noConversion"/>
  </si>
  <si>
    <t xml:space="preserve">  ·  화통한할매도시락</t>
    <phoneticPr fontId="33" type="noConversion"/>
  </si>
  <si>
    <t xml:space="preserve">  ·  화통한할매밥상</t>
    <phoneticPr fontId="33" type="noConversion"/>
  </si>
  <si>
    <t xml:space="preserve">  ·  하하호호</t>
    <phoneticPr fontId="33" type="noConversion"/>
  </si>
  <si>
    <t xml:space="preserve">  ·  동구애보듬이10-금융</t>
    <phoneticPr fontId="33" type="noConversion"/>
  </si>
  <si>
    <t xml:space="preserve">  ·  동구애보듬이9-승강기</t>
    <phoneticPr fontId="33" type="noConversion"/>
  </si>
  <si>
    <t xml:space="preserve">  ·  동구애보듬이8-컨설턴트</t>
    <phoneticPr fontId="33" type="noConversion"/>
  </si>
  <si>
    <t xml:space="preserve">  ·  동구애보듬이7 - 산재</t>
    <phoneticPr fontId="33" type="noConversion"/>
  </si>
  <si>
    <t xml:space="preserve">  ·  동구애보듬이6-공공시설</t>
    <phoneticPr fontId="33" type="noConversion"/>
  </si>
  <si>
    <t xml:space="preserve">  ·  동구애보듬이5-아동</t>
    <phoneticPr fontId="33" type="noConversion"/>
  </si>
  <si>
    <t xml:space="preserve">  ·  동구애보듬이4-청소년</t>
    <phoneticPr fontId="33" type="noConversion"/>
  </si>
  <si>
    <t xml:space="preserve">  ·  동구애보듬이3-안전</t>
    <phoneticPr fontId="33" type="noConversion"/>
  </si>
  <si>
    <t xml:space="preserve">  ·  동구애보듬이2-장애인</t>
    <phoneticPr fontId="33" type="noConversion"/>
  </si>
  <si>
    <t xml:space="preserve">  ·  동구애보듬이1-노인</t>
    <phoneticPr fontId="33" type="noConversion"/>
  </si>
  <si>
    <t xml:space="preserve">  ·  사고예방지킴이</t>
    <phoneticPr fontId="33" type="noConversion"/>
  </si>
  <si>
    <t xml:space="preserve">  ·  스쿨존안전지킴이</t>
    <phoneticPr fontId="33" type="noConversion"/>
  </si>
  <si>
    <t xml:space="preserve">  ·  스쿨지원단-급식</t>
    <phoneticPr fontId="33" type="noConversion"/>
  </si>
  <si>
    <t xml:space="preserve">  ·  스쿨지원단-교통</t>
    <phoneticPr fontId="33" type="noConversion"/>
  </si>
  <si>
    <t xml:space="preserve">  ·  동구환경지킴이</t>
    <phoneticPr fontId="33" type="noConversion"/>
  </si>
  <si>
    <t xml:space="preserve">  ·  너나우리지킴이</t>
    <phoneticPr fontId="33" type="noConversion"/>
  </si>
  <si>
    <t xml:space="preserve">  ·  동구문화지킴이</t>
    <phoneticPr fontId="33" type="noConversion"/>
  </si>
  <si>
    <t xml:space="preserve">  ·  어묵168</t>
    <phoneticPr fontId="33" type="noConversion"/>
  </si>
  <si>
    <t xml:space="preserve">  ·  168배틀트립</t>
    <phoneticPr fontId="33" type="noConversion"/>
  </si>
  <si>
    <t>- 선도모델사업비</t>
    <phoneticPr fontId="5" type="noConversion"/>
  </si>
  <si>
    <t>-</t>
    <phoneticPr fontId="5" type="noConversion"/>
  </si>
  <si>
    <t>기타사업</t>
    <phoneticPr fontId="5" type="noConversion"/>
  </si>
  <si>
    <t>- 사무실임대료</t>
    <phoneticPr fontId="5" type="noConversion"/>
  </si>
  <si>
    <t>- 사무실주차료</t>
    <phoneticPr fontId="33" type="noConversion"/>
  </si>
  <si>
    <t>- 복사기렌털료</t>
    <phoneticPr fontId="5" type="noConversion"/>
  </si>
  <si>
    <t>- 정수기렌털료</t>
    <phoneticPr fontId="33" type="noConversion"/>
  </si>
  <si>
    <t>- 도서구입비</t>
    <phoneticPr fontId="5" type="noConversion"/>
  </si>
  <si>
    <t>- 홈페이지유지보수</t>
    <phoneticPr fontId="33" type="noConversion"/>
  </si>
  <si>
    <t>- 기타수수료 등</t>
    <phoneticPr fontId="5" type="noConversion"/>
  </si>
  <si>
    <t>- 기타제세</t>
    <phoneticPr fontId="5" type="noConversion"/>
  </si>
  <si>
    <t>- 차량보험료</t>
    <phoneticPr fontId="5" type="noConversion"/>
  </si>
  <si>
    <t>난방비</t>
    <phoneticPr fontId="5" type="noConversion"/>
  </si>
  <si>
    <t>- 난방비</t>
    <phoneticPr fontId="5" type="noConversion"/>
  </si>
  <si>
    <t>- 동구어린이한마당</t>
    <phoneticPr fontId="5" type="noConversion"/>
  </si>
  <si>
    <t>- 어버이날행사비</t>
    <phoneticPr fontId="5" type="noConversion"/>
  </si>
  <si>
    <t>- 직원연수 및 연수비</t>
    <phoneticPr fontId="5" type="noConversion"/>
  </si>
  <si>
    <t>- 연하장제작 및 발송</t>
    <phoneticPr fontId="5" type="noConversion"/>
  </si>
  <si>
    <t>- 참여자나들이</t>
    <phoneticPr fontId="5" type="noConversion"/>
  </si>
  <si>
    <t>- 후원자관리</t>
    <phoneticPr fontId="5" type="noConversion"/>
  </si>
  <si>
    <t>- 크리스마스행사</t>
    <phoneticPr fontId="5" type="noConversion"/>
  </si>
  <si>
    <t>- 사회복지박람회</t>
    <phoneticPr fontId="5" type="noConversion"/>
  </si>
  <si>
    <t>- 소식지발간</t>
    <phoneticPr fontId="5" type="noConversion"/>
  </si>
  <si>
    <t>공익형사업단</t>
    <phoneticPr fontId="33" type="noConversion"/>
  </si>
  <si>
    <t>- 우편료</t>
    <phoneticPr fontId="5" type="noConversion"/>
  </si>
  <si>
    <t>- 인터넷전화</t>
    <phoneticPr fontId="5" type="noConversion"/>
  </si>
  <si>
    <t>- 팩스요금</t>
    <phoneticPr fontId="5" type="noConversion"/>
  </si>
  <si>
    <t>- 전기요금</t>
    <phoneticPr fontId="5" type="noConversion"/>
  </si>
  <si>
    <t>- 상수도요금</t>
    <phoneticPr fontId="5" type="noConversion"/>
  </si>
  <si>
    <t>동구문화지킴이인건비</t>
    <phoneticPr fontId="33" type="noConversion"/>
  </si>
  <si>
    <t>동구문화지킴이부대경비</t>
    <phoneticPr fontId="33" type="noConversion"/>
  </si>
  <si>
    <t>너나지킴이인건비</t>
    <phoneticPr fontId="33" type="noConversion"/>
  </si>
  <si>
    <t>너나지킴이부대경비</t>
    <phoneticPr fontId="33" type="noConversion"/>
  </si>
  <si>
    <t>동구환경지킴이인건비</t>
    <phoneticPr fontId="33" type="noConversion"/>
  </si>
  <si>
    <t>동구환경지킴이부대경비</t>
    <phoneticPr fontId="33" type="noConversion"/>
  </si>
  <si>
    <t>스쿨지원단-교통 인건비</t>
    <phoneticPr fontId="33" type="noConversion"/>
  </si>
  <si>
    <t>스쿨지원단-교통 부대경비</t>
    <phoneticPr fontId="33" type="noConversion"/>
  </si>
  <si>
    <t>스쿨존안전지킴이 인건비</t>
    <phoneticPr fontId="33" type="noConversion"/>
  </si>
  <si>
    <t>스쿨존안전지킴이 부대경비</t>
    <phoneticPr fontId="33" type="noConversion"/>
  </si>
  <si>
    <t>스쿨지원단-급식 인건비</t>
    <phoneticPr fontId="33" type="noConversion"/>
  </si>
  <si>
    <t>스쿨지원단-급식 부대경비</t>
    <phoneticPr fontId="33" type="noConversion"/>
  </si>
  <si>
    <t>사고예방지킴이 인건비</t>
    <phoneticPr fontId="33" type="noConversion"/>
  </si>
  <si>
    <t>사고예방지킴이 부대경비</t>
    <phoneticPr fontId="33" type="noConversion"/>
  </si>
  <si>
    <t>동구애보듬이1-노인 인건비</t>
    <phoneticPr fontId="33" type="noConversion"/>
  </si>
  <si>
    <t>동구애보듬이1-노인 부대경비</t>
    <phoneticPr fontId="33" type="noConversion"/>
  </si>
  <si>
    <t>동구애보듬이2-장애인 인건비</t>
    <phoneticPr fontId="33" type="noConversion"/>
  </si>
  <si>
    <t>동구애보듬이2-장애인 부대경비</t>
    <phoneticPr fontId="33" type="noConversion"/>
  </si>
  <si>
    <t>동구애보듬이3-안전 인건비</t>
    <phoneticPr fontId="33" type="noConversion"/>
  </si>
  <si>
    <t>동구애보듬이3-안전 부대경비</t>
    <phoneticPr fontId="33" type="noConversion"/>
  </si>
  <si>
    <t>동구애보듬이4-청소년 인건비</t>
    <phoneticPr fontId="33" type="noConversion"/>
  </si>
  <si>
    <t>동구애보듬이4-청소년 부대경비</t>
    <phoneticPr fontId="33" type="noConversion"/>
  </si>
  <si>
    <t>동구애보듬이5-아동 인건비</t>
    <phoneticPr fontId="33" type="noConversion"/>
  </si>
  <si>
    <t>동구애보듬이5-아동 부대경비</t>
    <phoneticPr fontId="33" type="noConversion"/>
  </si>
  <si>
    <t>동구애보듬이6-공공시설 인건비</t>
    <phoneticPr fontId="33" type="noConversion"/>
  </si>
  <si>
    <t>동구애보듬이6-공공시설 부대경비</t>
    <phoneticPr fontId="33" type="noConversion"/>
  </si>
  <si>
    <t>동구애보듬이7-산재 인건비</t>
    <phoneticPr fontId="33" type="noConversion"/>
  </si>
  <si>
    <t>동구애보듬이7-산재 부대경비</t>
    <phoneticPr fontId="33" type="noConversion"/>
  </si>
  <si>
    <t>동구애보듬이8-컨설턴트 인건비</t>
    <phoneticPr fontId="33" type="noConversion"/>
  </si>
  <si>
    <t>동구애보듬이8-컨설턴트 부대경비</t>
    <phoneticPr fontId="33" type="noConversion"/>
  </si>
  <si>
    <t>동구애보듬이9-승강기 인건비</t>
    <phoneticPr fontId="33" type="noConversion"/>
  </si>
  <si>
    <t>동구애보듬이9-승강기 부대경비</t>
    <phoneticPr fontId="33" type="noConversion"/>
  </si>
  <si>
    <t>동구애보듬이10-금융 인건비</t>
    <phoneticPr fontId="33" type="noConversion"/>
  </si>
  <si>
    <t>동구애보듬이10-금융 부대경비</t>
    <phoneticPr fontId="33" type="noConversion"/>
  </si>
  <si>
    <t>동구 신중년 모니터링단 인건비</t>
    <phoneticPr fontId="33" type="noConversion"/>
  </si>
  <si>
    <t>동구 신중년 모니터링단 부대경비</t>
    <phoneticPr fontId="33" type="noConversion"/>
  </si>
  <si>
    <t>사회서비스사업비</t>
    <phoneticPr fontId="5" type="noConversion"/>
  </si>
  <si>
    <t>한땀한땀 인건비</t>
    <phoneticPr fontId="5" type="noConversion"/>
  </si>
  <si>
    <t>한땀한땀 사업비</t>
    <phoneticPr fontId="5" type="noConversion"/>
  </si>
  <si>
    <t>청춘6099 인건비</t>
    <phoneticPr fontId="5" type="noConversion"/>
  </si>
  <si>
    <t>청춘6099 사업비</t>
    <phoneticPr fontId="33" type="noConversion"/>
  </si>
  <si>
    <t>우렁할매 인건비</t>
    <phoneticPr fontId="33" type="noConversion"/>
  </si>
  <si>
    <t>우렁할매 사업비</t>
    <phoneticPr fontId="33" type="noConversion"/>
  </si>
  <si>
    <t>화통한할매밥상 인건비</t>
    <phoneticPr fontId="33" type="noConversion"/>
  </si>
  <si>
    <t>화통한할매밥상 사업비</t>
    <phoneticPr fontId="33" type="noConversion"/>
  </si>
  <si>
    <t>하하호호 인건비</t>
    <phoneticPr fontId="5" type="noConversion"/>
  </si>
  <si>
    <t>하하호호 사업비</t>
    <phoneticPr fontId="5" type="noConversion"/>
  </si>
  <si>
    <t>화통한할매도시락 인건비</t>
    <phoneticPr fontId="5" type="noConversion"/>
  </si>
  <si>
    <t>화통한할매도시락 사업비</t>
    <phoneticPr fontId="5" type="noConversion"/>
  </si>
  <si>
    <t>168배틀트립 사업비</t>
    <phoneticPr fontId="5" type="noConversion"/>
  </si>
  <si>
    <t>어묵168 인건비</t>
    <phoneticPr fontId="5" type="noConversion"/>
  </si>
  <si>
    <t>어묵168 사업비</t>
    <phoneticPr fontId="5" type="noConversion"/>
  </si>
  <si>
    <t>168배틀트립 인건비</t>
    <phoneticPr fontId="5" type="noConversion"/>
  </si>
  <si>
    <t>어린이대공원 인건비</t>
    <phoneticPr fontId="5" type="noConversion"/>
  </si>
  <si>
    <t>어린이대공원 사업비</t>
    <phoneticPr fontId="5" type="noConversion"/>
  </si>
  <si>
    <t>동구신중년모니터링단</t>
    <phoneticPr fontId="5" type="noConversion"/>
  </si>
  <si>
    <t>전담인건비</t>
    <phoneticPr fontId="33" type="noConversion"/>
  </si>
  <si>
    <t>전담인력퇴직적립금</t>
    <phoneticPr fontId="33" type="noConversion"/>
  </si>
  <si>
    <t>전담인력처우개선비</t>
    <phoneticPr fontId="33" type="noConversion"/>
  </si>
  <si>
    <t>명</t>
    <phoneticPr fontId="5" type="noConversion"/>
  </si>
  <si>
    <t>기타반환금</t>
    <phoneticPr fontId="5" type="noConversion"/>
  </si>
  <si>
    <t>- 정비및유지비</t>
    <phoneticPr fontId="5" type="noConversion"/>
  </si>
  <si>
    <t>- 기타반환금</t>
    <phoneticPr fontId="5" type="noConversion"/>
  </si>
  <si>
    <t>세출 내역(5)</t>
    <phoneticPr fontId="5" type="noConversion"/>
  </si>
  <si>
    <t>화통한할매밥상</t>
    <phoneticPr fontId="5" type="noConversion"/>
  </si>
  <si>
    <t>하하호호</t>
    <phoneticPr fontId="5" type="noConversion"/>
  </si>
  <si>
    <t>화통한할매도시락</t>
    <phoneticPr fontId="5" type="noConversion"/>
  </si>
  <si>
    <t>어묵168</t>
    <phoneticPr fontId="5" type="noConversion"/>
  </si>
  <si>
    <t>168배틀트립</t>
    <phoneticPr fontId="5" type="noConversion"/>
  </si>
  <si>
    <t>사 업</t>
    <phoneticPr fontId="5" type="noConversion"/>
  </si>
  <si>
    <t>수 입</t>
    <phoneticPr fontId="5" type="noConversion"/>
  </si>
  <si>
    <t>사무원</t>
    <phoneticPr fontId="5" type="noConversion"/>
  </si>
  <si>
    <t>과장</t>
    <phoneticPr fontId="5" type="noConversion"/>
  </si>
  <si>
    <t>- 직책수당</t>
    <phoneticPr fontId="5" type="noConversion"/>
  </si>
  <si>
    <t>- 노인일자리인센티브</t>
    <phoneticPr fontId="5" type="noConversion"/>
  </si>
  <si>
    <t>- 교육 및 출장</t>
    <phoneticPr fontId="5" type="noConversion"/>
  </si>
  <si>
    <t>2023년도 부산동구시니어클럽 4차 추가경정예산 내역서(안)</t>
    <phoneticPr fontId="5" type="noConversion"/>
  </si>
  <si>
    <t>2023년3차추경예산(A)</t>
    <phoneticPr fontId="5" type="noConversion"/>
  </si>
  <si>
    <t>2023년4차추경예산(B)</t>
    <phoneticPr fontId="5" type="noConversion"/>
  </si>
  <si>
    <t>2023년도 부산동구시니어클럽 4차 추경예산 총괄표(안)</t>
    <phoneticPr fontId="5" type="noConversion"/>
  </si>
  <si>
    <t>전담인력사업비</t>
    <phoneticPr fontId="5" type="noConversion"/>
  </si>
  <si>
    <t>선임사회복지사</t>
    <phoneticPr fontId="5" type="noConversion"/>
  </si>
  <si>
    <t>사회복지사9</t>
    <phoneticPr fontId="5" type="noConversion"/>
  </si>
  <si>
    <t>직원회의비</t>
    <phoneticPr fontId="5" type="noConversion"/>
  </si>
  <si>
    <t>- 회의비(직원회의 등)</t>
    <phoneticPr fontId="5" type="noConversion"/>
  </si>
  <si>
    <t>- 홈페이지&amp;앱개발비</t>
    <phoneticPr fontId="5" type="noConversion"/>
  </si>
  <si>
    <t>- 차량유류대</t>
    <phoneticPr fontId="5" type="noConversion"/>
  </si>
  <si>
    <t>- 사무실 전열공사</t>
    <phoneticPr fontId="5" type="noConversion"/>
  </si>
  <si>
    <t>Ⅰ. 예산총칙</t>
  </si>
  <si>
    <t>제 4 조. (추가경정 예산성립전 집행) 회계연도중에 국가 또는 지방자치단체나 후원자 등으로부터 그 용도가 지정되고 소요전액이 교부된 경비 또는 목적이 지정된</t>
  </si>
  <si>
    <t>후원금 등은 추가경정예산 성립전에 이를 사용할 수 있으며, 이는 동일회계연도 내의 차기 추가경정예산에 편성하여야 한다.</t>
  </si>
  <si>
    <t>다만, 목적지정 지원금이 교부된 이후 추가경정예산을 편성하지 못할 경우 이사회의 심의를 받은 것으로 간주 처리 한다.</t>
  </si>
  <si>
    <t>제 5 조. (예산의 전용) 예산은 업무수행중 필요시 아래 과목간 전용의 원칙에 따라 전용할 수 있다.</t>
  </si>
  <si>
    <t xml:space="preserve">가. 예산의 과목중 관, 항의 전용은 법인 이사회의 의결 또는 시설운영위원회의 보고를 요한다. </t>
  </si>
  <si>
    <t>나. 예산의 과목중 목간 전용은 관장의 결재로써 전용할 수 있다. 다만 이 경우에는 연도말 결산서에 목간전용조서를 첨부하여 제출하여야 한다.</t>
  </si>
  <si>
    <t>다. 예비비 사용은 이사장의 사전승인을 요한다.</t>
  </si>
  <si>
    <t>세입 (변동있는 항목만 작성)</t>
  </si>
  <si>
    <t>세출  (변동있는 항목만 작성)</t>
  </si>
  <si>
    <t>나. 세출예산액 : 8,575,772,428원</t>
    <phoneticPr fontId="5" type="noConversion"/>
  </si>
  <si>
    <t>예산 편성 사유(2023년 3차 추가경정예산 대비)</t>
    <phoneticPr fontId="5" type="noConversion"/>
  </si>
  <si>
    <t>2. 보조금수입 : 변동없음</t>
    <phoneticPr fontId="5" type="noConversion"/>
  </si>
  <si>
    <t>4. 잡수입 : 변동없음</t>
    <phoneticPr fontId="5" type="noConversion"/>
  </si>
  <si>
    <t>- 기타사업비(표지판철거 등)</t>
    <phoneticPr fontId="5" type="noConversion"/>
  </si>
  <si>
    <t>3. 후원금 수입 : 2,010천원 감소
  가) 지정후원금 10천원 감소
  나) 비지정후원금 2,000천원 감소</t>
    <phoneticPr fontId="5" type="noConversion"/>
  </si>
  <si>
    <t>1. 인건비 : 9,254천원 감소
  가. 종사자 입사, 퇴사 변동에 따른 급여 6,015천원 감소
  나. 종사자 입사, 퇴사 변동에 따른 제수당 1,746천원 감소
  다 .종사자 입사, 퇴사 변동에 따른 퇴직금 2,930천원 감소
  라. 종사자 입사, 퇴사 변동에 따른 사회보험부담금 663천원 감소
  마. 종사자 기타후생경비 2,100천원 증가</t>
    <phoneticPr fontId="5" type="noConversion"/>
  </si>
  <si>
    <t>2. 업무추진비 : 1,000천원 감소
  가. 회의비 1,000천원 감소</t>
    <phoneticPr fontId="5" type="noConversion"/>
  </si>
  <si>
    <t xml:space="preserve">  3. 운영비 : 148천원 증가
    가. 여비 500천원 증가
    나. 홈페이지 및 앱 개발 비용 지출항목 변경에 따른 수용비및수수료 2,802천원 감소
    다. 제세공과금 150천원 증가
    라. 차량 정비 및 블랙박치 설치등으로 차량비 2,300천원 증가</t>
    <phoneticPr fontId="5" type="noConversion"/>
  </si>
  <si>
    <t xml:space="preserve">  ·  우렁할매사업</t>
    <phoneticPr fontId="33" type="noConversion"/>
  </si>
  <si>
    <t xml:space="preserve">  ·  청춘6099사업</t>
    <phoneticPr fontId="33" type="noConversion"/>
  </si>
  <si>
    <t xml:space="preserve">  ·  일자리담당자(2,218천원13개월/12명)</t>
    <phoneticPr fontId="5" type="noConversion"/>
  </si>
  <si>
    <t>- 노인일자리 인센티브</t>
    <phoneticPr fontId="5" type="noConversion"/>
  </si>
  <si>
    <t>- 신중년모니터링사업단</t>
    <phoneticPr fontId="5" type="noConversion"/>
  </si>
  <si>
    <r>
      <t xml:space="preserve">제 1 조. (예산의 규모) 2023년도 </t>
    </r>
    <r>
      <rPr>
        <sz val="11"/>
        <color rgb="FF000000"/>
        <rFont val="Arial Unicode MS"/>
        <family val="3"/>
        <charset val="129"/>
      </rPr>
      <t>부산동구시니어클럽</t>
    </r>
    <r>
      <rPr>
        <sz val="11"/>
        <color rgb="FF000000"/>
        <rFont val="나눔바른고딕"/>
        <family val="3"/>
        <charset val="129"/>
      </rPr>
      <t xml:space="preserve"> </t>
    </r>
    <r>
      <rPr>
        <sz val="11"/>
        <color rgb="FF000000"/>
        <rFont val="Arial Unicode MS"/>
        <family val="3"/>
        <charset val="129"/>
      </rPr>
      <t xml:space="preserve">4차 </t>
    </r>
    <r>
      <rPr>
        <sz val="11"/>
        <color rgb="FF000000"/>
        <rFont val="나눔바른고딕"/>
        <family val="3"/>
        <charset val="129"/>
      </rPr>
      <t>추가경정 세입·세출 예산(안)의 규모는 다음과 같다.</t>
    </r>
    <phoneticPr fontId="5" type="noConversion"/>
  </si>
  <si>
    <t>제 2 조. (예산내역) 부산동구시니어클럽 4차 추가경정 추가경정 세입·세출 예산(안)의 편성내역은 별지와 같다.</t>
    <phoneticPr fontId="5" type="noConversion"/>
  </si>
  <si>
    <t>제 3 조. (예산의 집행) 예산은 사회복지법인 및 시설의 재무·회계규칙 관계규정을 준수하여 집행한다.</t>
    <phoneticPr fontId="5" type="noConversion"/>
  </si>
  <si>
    <t>가. 세입예산액 : 8,575,772,428원</t>
    <phoneticPr fontId="5" type="noConversion"/>
  </si>
  <si>
    <t>1. 사업수입 : 89,369천원 감소
  가) 한땀한땀사업단, 청춘6099사업단, 어묵168사업단, 168배틀트립사업단 매출 감소 예상으로 208,600천원         감소
  나) 우렁할매사업단, 화통한할매도시락, 화통한할매밥상, 하하호호사업단 신규거래처 증가로 매출 수익
       114,810천원 증가
  다) 어린이대공원 예산변경으로 4,421천원 증가</t>
    <phoneticPr fontId="5" type="noConversion"/>
  </si>
  <si>
    <t>4. 시설비 : 1,200천원 증가
  가. 사무실 전기공사로 인한 시설비 2,200천원 증가
  나. 시설장비유지비 1,000천원 감소</t>
    <phoneticPr fontId="5" type="noConversion"/>
  </si>
  <si>
    <t>6. 예비비 및 기타 : 1천원 증가</t>
    <phoneticPr fontId="5" type="noConversion"/>
  </si>
  <si>
    <t>5. 사업비 : 82,474천원 감소
  가.  홈페이지 및 앱 개발 비용등으로 기타사업비 9,005천원 증가                                                                나. 한땀한땀사업단 1,528천원, 청춘6099사업단 145,001천원, 어묵168사업단 10,037천원, 168배틀트립 50,625천원 사업비(인건비) 감소
  다. 우렁할매사업단 4,168천원, 화통한할매밥상 78,014천원, 하하호호 1,474천원, 화통한할매도시락 27,635천원 사업비 증가
  라. 어린이대공원녹지관리사업비 증액으로 4,421천원 증가</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</si>
</sst>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41" formatCode="_-* #,##0_-;\-* #,##0_-;_-* &quot;-&quot;_-;_-@_-"/>
    <numFmt numFmtId="176" formatCode="#,##0_ "/>
    <numFmt numFmtId="177" formatCode="#,##0_);[Red]\(#,##0\)"/>
    <numFmt numFmtId="178" formatCode="#,##0.0_ "/>
    <numFmt numFmtId="179" formatCode="0.0_);[Red]\(0.0\)"/>
    <numFmt numFmtId="180" formatCode="#,##0.0_);[Red]\(#,##0.0\)"/>
    <numFmt numFmtId="181" formatCode="_-* #,##0_-;\-* #,##0_-;_-* &quot;-&quot;??_-;_-@_-"/>
    <numFmt numFmtId="182" formatCode="0_);[Red]\(0\)"/>
    <numFmt numFmtId="183" formatCode="&quot;·&quot;"/>
    <numFmt numFmtId="184" formatCode="#&quot;회&quot;"/>
    <numFmt numFmtId="185" formatCode="&quot;·&quot;\ @"/>
    <numFmt numFmtId="186" formatCode="#&quot;명&quot;"/>
    <numFmt numFmtId="187" formatCode="&quot;-&quot;\ @"/>
    <numFmt numFmtId="188" formatCode="#,##0.00_ "/>
  </numFmts>
  <fonts count="44">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8"/>
      <name val="돋움"/>
      <family val="3"/>
      <charset val="129"/>
    </font>
    <font>
      <b/>
      <sz val="20"/>
      <name val="돋움"/>
      <family val="3"/>
      <charset val="129"/>
    </font>
    <font>
      <b/>
      <sz val="11"/>
      <name val="굴림"/>
      <family val="3"/>
      <charset val="129"/>
    </font>
    <font>
      <b/>
      <sz val="18"/>
      <name val="굴림"/>
      <family val="3"/>
      <charset val="129"/>
    </font>
    <font>
      <b/>
      <sz val="10"/>
      <color indexed="8"/>
      <name val="굴림"/>
      <family val="3"/>
      <charset val="129"/>
    </font>
    <font>
      <b/>
      <sz val="11"/>
      <color indexed="8"/>
      <name val="굴림"/>
      <family val="3"/>
      <charset val="129"/>
    </font>
    <font>
      <b/>
      <sz val="10"/>
      <name val="굴림"/>
      <family val="3"/>
      <charset val="129"/>
    </font>
    <font>
      <sz val="10"/>
      <name val="굴림"/>
      <family val="3"/>
      <charset val="129"/>
    </font>
    <font>
      <sz val="10"/>
      <name val="돋움"/>
      <family val="3"/>
      <charset val="129"/>
    </font>
    <font>
      <sz val="11"/>
      <name val="돋움"/>
      <family val="3"/>
      <charset val="129"/>
    </font>
    <font>
      <sz val="8"/>
      <name val="맑은 고딕"/>
      <family val="2"/>
      <charset val="129"/>
      <scheme val="minor"/>
    </font>
    <font>
      <sz val="10"/>
      <color theme="1"/>
      <name val="돋움"/>
      <family val="3"/>
      <charset val="129"/>
    </font>
    <font>
      <sz val="11"/>
      <color rgb="FFFF0000"/>
      <name val="돋움"/>
      <family val="3"/>
      <charset val="129"/>
    </font>
    <font>
      <b/>
      <sz val="20"/>
      <name val="맑은 고딕"/>
      <family val="3"/>
      <charset val="129"/>
      <scheme val="major"/>
    </font>
    <font>
      <b/>
      <sz val="16"/>
      <name val="맑은 고딕"/>
      <family val="3"/>
      <charset val="129"/>
      <scheme val="major"/>
    </font>
    <font>
      <sz val="16"/>
      <name val="맑은 고딕"/>
      <family val="3"/>
      <charset val="129"/>
      <scheme val="major"/>
    </font>
    <font>
      <sz val="10"/>
      <color rgb="FFFF0000"/>
      <name val="돋움"/>
      <family val="3"/>
      <charset val="129"/>
    </font>
    <font>
      <sz val="10"/>
      <color theme="1"/>
      <name val="굴림"/>
      <family val="3"/>
      <charset val="129"/>
    </font>
    <font>
      <b/>
      <sz val="10"/>
      <color theme="1"/>
      <name val="굴림"/>
      <family val="3"/>
      <charset val="129"/>
    </font>
    <font>
      <b/>
      <sz val="9"/>
      <name val="굴림"/>
      <family val="3"/>
      <charset val="129"/>
    </font>
    <font>
      <b/>
      <sz val="8"/>
      <name val="굴림"/>
      <family val="3"/>
      <charset val="129"/>
    </font>
    <font>
      <b/>
      <sz val="18"/>
      <color theme="1"/>
      <name val="굴림"/>
      <family val="3"/>
      <charset val="129"/>
    </font>
    <font>
      <sz val="11"/>
      <color theme="1"/>
      <name val="돋움"/>
      <family val="3"/>
      <charset val="129"/>
    </font>
    <font>
      <sz val="9"/>
      <color theme="1"/>
      <name val="굴림"/>
      <family val="3"/>
      <charset val="129"/>
    </font>
    <font>
      <sz val="11"/>
      <color indexed="8"/>
      <name val="맑은 고딕"/>
      <family val="2"/>
      <scheme val="minor"/>
    </font>
    <font>
      <b/>
      <sz val="8"/>
      <color theme="1"/>
      <name val="굴림"/>
      <family val="3"/>
      <charset val="129"/>
    </font>
    <font>
      <sz val="16"/>
      <name val="맑은 고딕"/>
      <family val="3"/>
      <charset val="129"/>
      <scheme val="minor"/>
    </font>
    <font>
      <sz val="11"/>
      <color indexed="8"/>
      <name val="맑은 고딕"/>
      <family val="3"/>
      <charset val="129"/>
    </font>
    <font>
      <sz val="8"/>
      <name val="맑은 고딕"/>
      <family val="3"/>
      <charset val="129"/>
    </font>
    <font>
      <sz val="10"/>
      <name val="맑은 고딕"/>
      <family val="3"/>
      <charset val="129"/>
      <scheme val="minor"/>
    </font>
    <font>
      <sz val="10"/>
      <color theme="1"/>
      <name val="맑은 고딕"/>
      <family val="3"/>
      <charset val="129"/>
      <scheme val="minor"/>
    </font>
    <font>
      <sz val="11"/>
      <color rgb="FF000000"/>
      <name val="돋움"/>
      <family val="3"/>
      <charset val="129"/>
    </font>
    <font>
      <sz val="11"/>
      <color rgb="FF000000"/>
      <name val="나눔바른고딕"/>
      <family val="3"/>
      <charset val="129"/>
    </font>
    <font>
      <b/>
      <sz val="14"/>
      <color rgb="FF000000"/>
      <name val="나눔바른고딕"/>
      <family val="3"/>
      <charset val="129"/>
    </font>
    <font>
      <b/>
      <sz val="16"/>
      <color rgb="FF000000"/>
      <name val="나눔고딕"/>
      <family val="3"/>
      <charset val="129"/>
    </font>
    <font>
      <b/>
      <sz val="12"/>
      <color rgb="FF000000"/>
      <name val="맑은 고딕"/>
      <family val="3"/>
      <charset val="129"/>
    </font>
    <font>
      <sz val="12"/>
      <color rgb="FF000000"/>
      <name val="맑은 고딕"/>
      <family val="3"/>
      <charset val="129"/>
    </font>
    <font>
      <sz val="11"/>
      <color rgb="FF000000"/>
      <name val="Arial Unicode MS"/>
      <family val="3"/>
      <charset val="129"/>
    </font>
    <font>
      <sz val="11"/>
      <name val="나눔바른고딕"/>
      <family val="3"/>
      <charset val="129"/>
    </font>
  </fonts>
  <fills count="4">
    <fill>
      <patternFill patternType="none"/>
    </fill>
    <fill>
      <patternFill patternType="gray125"/>
    </fill>
    <fill>
      <patternFill patternType="solid">
        <fgColor rgb="FFFFFF00"/>
        <bgColor indexed="64"/>
      </patternFill>
    </fill>
    <fill>
      <patternFill patternType="solid">
        <fgColor rgb="FFF3DCDB"/>
        <bgColor indexed="64"/>
      </patternFill>
    </fill>
  </fills>
  <borders count="37">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hair">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ck">
        <color auto="1"/>
      </left>
      <right/>
      <top style="medium">
        <color auto="1"/>
      </top>
      <bottom style="hair">
        <color auto="1"/>
      </bottom>
      <diagonal/>
    </border>
    <border>
      <left/>
      <right/>
      <top style="medium">
        <color auto="1"/>
      </top>
      <bottom style="hair">
        <color auto="1"/>
      </bottom>
      <diagonal/>
    </border>
    <border>
      <left/>
      <right style="thick">
        <color auto="1"/>
      </right>
      <top style="medium">
        <color auto="1"/>
      </top>
      <bottom style="hair">
        <color auto="1"/>
      </bottom>
      <diagonal/>
    </border>
    <border>
      <left style="thick">
        <color auto="1"/>
      </left>
      <right/>
      <top/>
      <bottom/>
      <diagonal/>
    </border>
    <border>
      <left/>
      <right style="thick">
        <color auto="1"/>
      </right>
      <top/>
      <bottom/>
      <diagonal/>
    </border>
    <border>
      <left style="thick">
        <color auto="1"/>
      </left>
      <right/>
      <top style="thick">
        <color auto="1"/>
      </top>
      <bottom style="hair">
        <color auto="1"/>
      </bottom>
      <diagonal/>
    </border>
    <border>
      <left/>
      <right/>
      <top style="thick">
        <color auto="1"/>
      </top>
      <bottom style="hair">
        <color auto="1"/>
      </bottom>
      <diagonal/>
    </border>
    <border>
      <left/>
      <right style="thick">
        <color auto="1"/>
      </right>
      <top style="thick">
        <color auto="1"/>
      </top>
      <bottom style="hair">
        <color auto="1"/>
      </bottom>
      <diagonal/>
    </border>
    <border>
      <left style="thick">
        <color auto="1"/>
      </left>
      <right/>
      <top style="hair">
        <color auto="1"/>
      </top>
      <bottom/>
      <diagonal/>
    </border>
    <border>
      <left/>
      <right/>
      <top style="hair">
        <color auto="1"/>
      </top>
      <bottom/>
      <diagonal/>
    </border>
    <border>
      <left/>
      <right style="thick">
        <color auto="1"/>
      </right>
      <top style="hair">
        <color auto="1"/>
      </top>
      <bottom/>
      <diagonal/>
    </border>
    <border>
      <left style="thick">
        <color auto="1"/>
      </left>
      <right/>
      <top style="hair">
        <color auto="1"/>
      </top>
      <bottom style="hair">
        <color auto="1"/>
      </bottom>
      <diagonal/>
    </border>
    <border>
      <left/>
      <right/>
      <top style="hair">
        <color auto="1"/>
      </top>
      <bottom style="hair">
        <color auto="1"/>
      </bottom>
      <diagonal/>
    </border>
    <border>
      <left/>
      <right style="thick">
        <color auto="1"/>
      </right>
      <top style="hair">
        <color auto="1"/>
      </top>
      <bottom style="hair">
        <color auto="1"/>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s>
  <cellStyleXfs count="13">
    <xf numFmtId="0" fontId="0" fillId="0" borderId="0">
      <alignment vertical="center"/>
    </xf>
    <xf numFmtId="41" fontId="14" fillId="0" borderId="0" applyFont="0" applyFill="0" applyBorder="0" applyAlignment="0" applyProtection="0">
      <alignment vertical="center"/>
    </xf>
    <xf numFmtId="0" fontId="4" fillId="0" borderId="0">
      <alignment vertical="center"/>
    </xf>
    <xf numFmtId="41" fontId="4" fillId="0" borderId="0" applyFont="0" applyFill="0" applyBorder="0" applyAlignment="0" applyProtection="0">
      <alignment vertical="center"/>
    </xf>
    <xf numFmtId="0" fontId="29" fillId="0" borderId="0">
      <alignment vertical="center"/>
    </xf>
    <xf numFmtId="0" fontId="3" fillId="0" borderId="0">
      <alignment vertical="center"/>
    </xf>
    <xf numFmtId="41" fontId="3" fillId="0" borderId="0" applyFont="0" applyFill="0" applyBorder="0" applyAlignment="0" applyProtection="0">
      <alignment vertical="center"/>
    </xf>
    <xf numFmtId="41" fontId="2" fillId="0" borderId="0" applyFont="0" applyFill="0" applyBorder="0" applyAlignment="0" applyProtection="0">
      <alignment vertical="center"/>
    </xf>
    <xf numFmtId="41" fontId="1" fillId="0" borderId="0" applyFont="0" applyFill="0" applyBorder="0" applyAlignment="0" applyProtection="0">
      <alignment vertical="center"/>
    </xf>
    <xf numFmtId="41" fontId="32" fillId="0" borderId="0" applyFont="0" applyFill="0" applyBorder="0" applyAlignment="0" applyProtection="0">
      <alignment vertical="center"/>
    </xf>
    <xf numFmtId="0" fontId="14" fillId="0" borderId="0"/>
    <xf numFmtId="0" fontId="36" fillId="0" borderId="0">
      <alignment vertical="center"/>
    </xf>
    <xf numFmtId="0" fontId="36" fillId="0" borderId="0"/>
  </cellStyleXfs>
  <cellXfs count="423">
    <xf numFmtId="0" fontId="0" fillId="0" borderId="0" xfId="0">
      <alignment vertical="center"/>
    </xf>
    <xf numFmtId="0" fontId="11" fillId="0" borderId="8" xfId="0" applyFont="1" applyBorder="1" applyAlignment="1">
      <alignment horizontal="center" vertical="center"/>
    </xf>
    <xf numFmtId="0" fontId="11"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10" xfId="0" applyFont="1" applyBorder="1" applyAlignment="1">
      <alignment horizontal="center" vertical="center"/>
    </xf>
    <xf numFmtId="178" fontId="12" fillId="0" borderId="10" xfId="0" applyNumberFormat="1" applyFont="1" applyBorder="1" applyAlignment="1">
      <alignment horizontal="center" vertical="center" shrinkToFit="1"/>
    </xf>
    <xf numFmtId="0" fontId="12" fillId="0" borderId="9" xfId="0" applyFont="1" applyBorder="1">
      <alignment vertical="center"/>
    </xf>
    <xf numFmtId="0" fontId="12" fillId="0" borderId="11" xfId="0" applyFont="1" applyBorder="1" applyAlignment="1">
      <alignment horizontal="left" vertical="center" shrinkToFit="1"/>
    </xf>
    <xf numFmtId="176" fontId="11" fillId="0" borderId="11" xfId="0" applyNumberFormat="1" applyFont="1" applyBorder="1" applyAlignment="1">
      <alignment vertical="center" shrinkToFit="1"/>
    </xf>
    <xf numFmtId="176" fontId="12" fillId="0" borderId="11" xfId="0" applyNumberFormat="1" applyFont="1" applyBorder="1" applyAlignment="1">
      <alignment vertical="center" shrinkToFit="1"/>
    </xf>
    <xf numFmtId="0" fontId="12" fillId="0" borderId="2" xfId="0" applyFont="1" applyBorder="1" applyAlignment="1">
      <alignment horizontal="left" vertical="center" shrinkToFit="1"/>
    </xf>
    <xf numFmtId="0" fontId="11" fillId="0" borderId="8" xfId="0" applyFont="1" applyBorder="1" applyAlignment="1">
      <alignment horizontal="center" vertical="center" shrinkToFit="1"/>
    </xf>
    <xf numFmtId="0" fontId="11" fillId="0" borderId="10" xfId="0" applyFont="1" applyBorder="1" applyAlignment="1">
      <alignment horizontal="center" vertical="center" shrinkToFit="1"/>
    </xf>
    <xf numFmtId="0" fontId="11" fillId="0" borderId="9" xfId="0" applyFont="1" applyBorder="1" applyAlignment="1">
      <alignment horizontal="center" vertical="center" shrinkToFit="1"/>
    </xf>
    <xf numFmtId="0" fontId="12" fillId="0" borderId="8" xfId="0" applyFont="1" applyBorder="1" applyAlignment="1">
      <alignment horizontal="center" vertical="center" shrinkToFit="1"/>
    </xf>
    <xf numFmtId="0" fontId="12" fillId="0" borderId="10" xfId="0" applyFont="1" applyBorder="1" applyAlignment="1">
      <alignment horizontal="center" vertical="center" shrinkToFit="1"/>
    </xf>
    <xf numFmtId="0" fontId="12" fillId="0" borderId="9" xfId="0" applyFont="1" applyBorder="1" applyAlignment="1">
      <alignment horizontal="center" vertical="center" shrinkToFit="1"/>
    </xf>
    <xf numFmtId="0" fontId="9" fillId="0" borderId="8" xfId="0" applyFont="1" applyBorder="1" applyAlignment="1">
      <alignment horizontal="center" vertical="center" shrinkToFit="1"/>
    </xf>
    <xf numFmtId="178" fontId="11" fillId="0" borderId="8" xfId="0" applyNumberFormat="1" applyFont="1" applyBorder="1" applyAlignment="1">
      <alignment horizontal="center" vertical="center" shrinkToFit="1"/>
    </xf>
    <xf numFmtId="176" fontId="12" fillId="0" borderId="11" xfId="0" applyNumberFormat="1" applyFont="1" applyBorder="1" applyAlignment="1">
      <alignment horizontal="right" vertical="center" shrinkToFit="1"/>
    </xf>
    <xf numFmtId="0" fontId="12" fillId="0" borderId="12" xfId="0" applyFont="1" applyBorder="1" applyAlignment="1">
      <alignment horizontal="left" vertical="center" shrinkToFit="1"/>
    </xf>
    <xf numFmtId="0" fontId="12" fillId="0" borderId="10" xfId="0" applyFont="1" applyBorder="1" applyAlignment="1">
      <alignment vertical="center" shrinkToFit="1"/>
    </xf>
    <xf numFmtId="0" fontId="12" fillId="0" borderId="9" xfId="0" applyFont="1" applyBorder="1" applyAlignment="1">
      <alignment vertical="center" shrinkToFit="1"/>
    </xf>
    <xf numFmtId="0" fontId="11" fillId="0" borderId="11" xfId="0" applyFont="1" applyBorder="1" applyAlignment="1">
      <alignment horizontal="center" vertical="center" shrinkToFit="1"/>
    </xf>
    <xf numFmtId="0" fontId="12" fillId="0" borderId="11" xfId="0" applyFont="1" applyBorder="1" applyAlignment="1">
      <alignment horizontal="center" vertical="center"/>
    </xf>
    <xf numFmtId="178" fontId="11" fillId="0" borderId="11" xfId="0" applyNumberFormat="1" applyFont="1" applyBorder="1" applyAlignment="1">
      <alignment horizontal="right" vertical="center" shrinkToFit="1"/>
    </xf>
    <xf numFmtId="176" fontId="12" fillId="0" borderId="11" xfId="0" applyNumberFormat="1" applyFont="1" applyBorder="1">
      <alignment vertical="center"/>
    </xf>
    <xf numFmtId="0" fontId="12" fillId="0" borderId="8" xfId="0" applyFont="1" applyBorder="1" applyAlignment="1">
      <alignment horizontal="left" vertical="center" shrinkToFit="1"/>
    </xf>
    <xf numFmtId="178" fontId="12" fillId="0" borderId="11" xfId="0" applyNumberFormat="1" applyFont="1" applyBorder="1" applyAlignment="1">
      <alignment horizontal="right" vertical="center" shrinkToFit="1"/>
    </xf>
    <xf numFmtId="0" fontId="12" fillId="0" borderId="11" xfId="0" applyFont="1" applyBorder="1" applyAlignment="1">
      <alignment horizontal="center" vertical="center" shrinkToFit="1"/>
    </xf>
    <xf numFmtId="176" fontId="12" fillId="0" borderId="10" xfId="0" applyNumberFormat="1" applyFont="1" applyBorder="1" applyAlignment="1">
      <alignment vertical="center" shrinkToFit="1"/>
    </xf>
    <xf numFmtId="176" fontId="19" fillId="0" borderId="11" xfId="0" applyNumberFormat="1" applyFont="1" applyBorder="1" applyAlignment="1">
      <alignment horizontal="right" vertical="center"/>
    </xf>
    <xf numFmtId="0" fontId="20" fillId="0" borderId="11" xfId="0" applyFont="1" applyBorder="1" applyAlignment="1">
      <alignment horizontal="center" vertical="center"/>
    </xf>
    <xf numFmtId="176" fontId="20" fillId="0" borderId="11" xfId="0" applyNumberFormat="1" applyFont="1" applyBorder="1" applyAlignment="1">
      <alignment horizontal="right" vertical="center"/>
    </xf>
    <xf numFmtId="179" fontId="20" fillId="0" borderId="11" xfId="0" applyNumberFormat="1" applyFont="1" applyBorder="1" applyAlignment="1">
      <alignment horizontal="right" vertical="center"/>
    </xf>
    <xf numFmtId="176" fontId="20" fillId="0" borderId="11" xfId="0" applyNumberFormat="1" applyFont="1" applyBorder="1">
      <alignment vertical="center"/>
    </xf>
    <xf numFmtId="0" fontId="23" fillId="0" borderId="8" xfId="0" applyFont="1" applyBorder="1" applyAlignment="1">
      <alignment horizontal="center" vertical="center" shrinkToFit="1"/>
    </xf>
    <xf numFmtId="176" fontId="22" fillId="0" borderId="11" xfId="0" applyNumberFormat="1" applyFont="1" applyBorder="1" applyAlignment="1">
      <alignment vertical="center" shrinkToFit="1"/>
    </xf>
    <xf numFmtId="0" fontId="23" fillId="0" borderId="10" xfId="0" applyFont="1" applyBorder="1" applyAlignment="1">
      <alignment horizontal="center" vertical="center" shrinkToFit="1"/>
    </xf>
    <xf numFmtId="0" fontId="22" fillId="0" borderId="10" xfId="0" applyFont="1" applyBorder="1" applyAlignment="1">
      <alignment horizontal="center" vertical="center" shrinkToFit="1"/>
    </xf>
    <xf numFmtId="0" fontId="22" fillId="0" borderId="14" xfId="0" applyFont="1" applyBorder="1" applyAlignment="1">
      <alignment horizontal="center" vertical="center" shrinkToFit="1"/>
    </xf>
    <xf numFmtId="0" fontId="22" fillId="0" borderId="11" xfId="0" applyFont="1" applyBorder="1" applyAlignment="1">
      <alignment horizontal="left" vertical="center" shrinkToFit="1"/>
    </xf>
    <xf numFmtId="0" fontId="12" fillId="0" borderId="6" xfId="0" applyFont="1" applyBorder="1" applyAlignment="1">
      <alignment horizontal="center" vertical="center" shrinkToFit="1"/>
    </xf>
    <xf numFmtId="0" fontId="0" fillId="0" borderId="10" xfId="0" applyBorder="1">
      <alignment vertical="center"/>
    </xf>
    <xf numFmtId="0" fontId="22" fillId="0" borderId="2" xfId="0" applyFont="1" applyBorder="1" applyAlignment="1">
      <alignment horizontal="left" vertical="center" shrinkToFit="1"/>
    </xf>
    <xf numFmtId="0" fontId="18" fillId="0" borderId="0" xfId="0" applyFont="1" applyAlignment="1">
      <alignment horizontal="center" vertical="center"/>
    </xf>
    <xf numFmtId="0" fontId="19" fillId="0" borderId="11" xfId="0" applyFont="1" applyBorder="1" applyAlignment="1">
      <alignment horizontal="center" vertical="center"/>
    </xf>
    <xf numFmtId="176" fontId="0" fillId="0" borderId="0" xfId="0" applyNumberFormat="1">
      <alignment vertical="center"/>
    </xf>
    <xf numFmtId="176" fontId="22" fillId="0" borderId="11" xfId="0" applyNumberFormat="1" applyFont="1" applyBorder="1" applyAlignment="1">
      <alignment horizontal="right" vertical="center" shrinkToFit="1"/>
    </xf>
    <xf numFmtId="177" fontId="22" fillId="0" borderId="2" xfId="1" applyNumberFormat="1" applyFont="1" applyFill="1" applyBorder="1" applyAlignment="1">
      <alignment horizontal="right" vertical="center"/>
    </xf>
    <xf numFmtId="41" fontId="22" fillId="0" borderId="1" xfId="1" applyFont="1" applyFill="1" applyBorder="1" applyAlignment="1">
      <alignment horizontal="right" vertical="center"/>
    </xf>
    <xf numFmtId="0" fontId="22" fillId="0" borderId="8" xfId="0" applyFont="1" applyBorder="1" applyAlignment="1">
      <alignment horizontal="center" vertical="center" shrinkToFit="1"/>
    </xf>
    <xf numFmtId="0" fontId="22" fillId="0" borderId="2" xfId="0" applyFont="1" applyBorder="1" applyAlignment="1">
      <alignment horizontal="center" vertical="center" shrinkToFit="1"/>
    </xf>
    <xf numFmtId="41" fontId="22" fillId="0" borderId="11" xfId="1" applyFont="1" applyFill="1" applyBorder="1" applyAlignment="1">
      <alignment horizontal="right" vertical="center" shrinkToFit="1"/>
    </xf>
    <xf numFmtId="0" fontId="12" fillId="0" borderId="10" xfId="0" applyFont="1" applyBorder="1" applyAlignment="1">
      <alignment horizontal="left" vertical="center" shrinkToFit="1"/>
    </xf>
    <xf numFmtId="0" fontId="11" fillId="0" borderId="7" xfId="0" applyFont="1" applyBorder="1" applyAlignment="1">
      <alignment vertical="center" shrinkToFit="1"/>
    </xf>
    <xf numFmtId="0" fontId="11" fillId="0" borderId="6" xfId="0" applyFont="1" applyBorder="1" applyAlignment="1">
      <alignment vertical="center" shrinkToFit="1"/>
    </xf>
    <xf numFmtId="0" fontId="11" fillId="0" borderId="6" xfId="0" applyFont="1" applyBorder="1" applyAlignment="1">
      <alignment horizontal="center" vertical="center" shrinkToFit="1"/>
    </xf>
    <xf numFmtId="176" fontId="9" fillId="0" borderId="8" xfId="0" applyNumberFormat="1" applyFont="1" applyBorder="1" applyAlignment="1">
      <alignment horizontal="center" vertical="center" shrinkToFit="1"/>
    </xf>
    <xf numFmtId="176" fontId="12" fillId="0" borderId="11" xfId="1" applyNumberFormat="1" applyFont="1" applyBorder="1" applyAlignment="1">
      <alignment vertical="center" shrinkToFit="1"/>
    </xf>
    <xf numFmtId="0" fontId="11" fillId="0" borderId="4" xfId="0" applyFont="1" applyBorder="1" applyAlignment="1">
      <alignment horizontal="center" vertical="center" shrinkToFit="1"/>
    </xf>
    <xf numFmtId="41" fontId="11" fillId="0" borderId="8" xfId="1" applyFont="1" applyBorder="1" applyAlignment="1">
      <alignment vertical="center" shrinkToFit="1"/>
    </xf>
    <xf numFmtId="41" fontId="11" fillId="0" borderId="10" xfId="1" applyFont="1" applyBorder="1" applyAlignment="1">
      <alignment vertical="center" shrinkToFit="1"/>
    </xf>
    <xf numFmtId="41" fontId="11" fillId="0" borderId="9" xfId="1" applyFont="1" applyBorder="1" applyAlignment="1">
      <alignment vertical="center" shrinkToFit="1"/>
    </xf>
    <xf numFmtId="41" fontId="22" fillId="0" borderId="11" xfId="0" applyNumberFormat="1" applyFont="1" applyBorder="1" applyAlignment="1">
      <alignment horizontal="center" vertical="center" shrinkToFit="1"/>
    </xf>
    <xf numFmtId="41" fontId="12" fillId="0" borderId="11" xfId="1" applyFont="1" applyBorder="1" applyAlignment="1">
      <alignment horizontal="center" vertical="center" shrinkToFit="1"/>
    </xf>
    <xf numFmtId="41" fontId="31" fillId="0" borderId="11" xfId="1" applyFont="1" applyBorder="1">
      <alignment vertical="center"/>
    </xf>
    <xf numFmtId="41" fontId="0" fillId="0" borderId="0" xfId="1" applyFont="1" applyFill="1" applyAlignment="1">
      <alignment vertical="center" shrinkToFit="1"/>
    </xf>
    <xf numFmtId="177" fontId="0" fillId="0" borderId="0" xfId="0" applyNumberFormat="1">
      <alignment vertical="center"/>
    </xf>
    <xf numFmtId="41" fontId="0" fillId="0" borderId="0" xfId="0" applyNumberFormat="1">
      <alignment vertical="center"/>
    </xf>
    <xf numFmtId="41" fontId="12" fillId="0" borderId="11" xfId="1" applyFont="1" applyBorder="1" applyAlignment="1">
      <alignment vertical="center" shrinkToFit="1"/>
    </xf>
    <xf numFmtId="0" fontId="12" fillId="0" borderId="12" xfId="0" applyFont="1" applyBorder="1" applyAlignment="1">
      <alignment horizontal="center" vertical="center" shrinkToFit="1"/>
    </xf>
    <xf numFmtId="0" fontId="12" fillId="0" borderId="2" xfId="0" applyFont="1" applyBorder="1" applyAlignment="1">
      <alignment horizontal="center" vertical="center" shrinkToFit="1"/>
    </xf>
    <xf numFmtId="0" fontId="22" fillId="0" borderId="11" xfId="0" applyFont="1" applyBorder="1" applyAlignment="1">
      <alignment horizontal="center" vertical="center" shrinkToFit="1"/>
    </xf>
    <xf numFmtId="41" fontId="22" fillId="0" borderId="8" xfId="1" applyFont="1" applyFill="1" applyBorder="1" applyAlignment="1">
      <alignment horizontal="right" vertical="center" shrinkToFit="1"/>
    </xf>
    <xf numFmtId="0" fontId="12" fillId="0" borderId="12" xfId="0" applyFont="1" applyBorder="1" applyAlignment="1">
      <alignment horizontal="center" vertical="center"/>
    </xf>
    <xf numFmtId="0" fontId="12" fillId="0" borderId="2" xfId="0" applyFont="1" applyBorder="1" applyAlignment="1">
      <alignment horizontal="center" vertical="center"/>
    </xf>
    <xf numFmtId="0" fontId="0" fillId="0" borderId="0" xfId="0" applyAlignment="1">
      <alignment horizontal="center" vertical="center"/>
    </xf>
    <xf numFmtId="0" fontId="0" fillId="0" borderId="7" xfId="0" applyBorder="1" applyAlignment="1">
      <alignment horizontal="center" vertical="center"/>
    </xf>
    <xf numFmtId="41" fontId="22" fillId="0" borderId="11" xfId="1" applyFont="1" applyFill="1" applyBorder="1" applyAlignment="1">
      <alignment horizontal="center" vertical="center" shrinkToFit="1"/>
    </xf>
    <xf numFmtId="41" fontId="22" fillId="0" borderId="11" xfId="0" applyNumberFormat="1" applyFont="1" applyBorder="1" applyAlignment="1">
      <alignment horizontal="right" vertical="center" shrinkToFit="1"/>
    </xf>
    <xf numFmtId="0" fontId="6" fillId="0" borderId="0" xfId="0" applyFont="1">
      <alignment vertical="center"/>
    </xf>
    <xf numFmtId="0" fontId="13" fillId="0" borderId="0" xfId="0" applyFont="1">
      <alignment vertical="center"/>
    </xf>
    <xf numFmtId="0" fontId="23" fillId="0" borderId="12" xfId="0" applyFont="1" applyBorder="1" applyAlignment="1">
      <alignment horizontal="center" vertical="center"/>
    </xf>
    <xf numFmtId="0" fontId="13" fillId="0" borderId="3" xfId="0" applyFont="1" applyBorder="1">
      <alignment vertical="center"/>
    </xf>
    <xf numFmtId="0" fontId="23" fillId="0" borderId="11" xfId="0" applyFont="1" applyBorder="1" applyAlignment="1">
      <alignment horizontal="center" vertical="center"/>
    </xf>
    <xf numFmtId="41" fontId="23" fillId="0" borderId="11" xfId="0" applyNumberFormat="1" applyFont="1" applyBorder="1" applyAlignment="1">
      <alignment horizontal="center" vertical="center" wrapText="1"/>
    </xf>
    <xf numFmtId="41" fontId="23" fillId="0" borderId="11" xfId="0" applyNumberFormat="1" applyFont="1" applyBorder="1" applyAlignment="1">
      <alignment horizontal="right" vertical="center" shrinkToFit="1"/>
    </xf>
    <xf numFmtId="177" fontId="23" fillId="0" borderId="2" xfId="0" applyNumberFormat="1" applyFont="1" applyBorder="1" applyAlignment="1">
      <alignment vertical="center" shrinkToFit="1"/>
    </xf>
    <xf numFmtId="177" fontId="22" fillId="0" borderId="2" xfId="0" applyNumberFormat="1" applyFont="1" applyBorder="1" applyAlignment="1">
      <alignment vertical="center" shrinkToFit="1"/>
    </xf>
    <xf numFmtId="0" fontId="22" fillId="0" borderId="2" xfId="0" applyFont="1" applyBorder="1" applyAlignment="1">
      <alignment horizontal="center" vertical="center" wrapText="1" shrinkToFit="1"/>
    </xf>
    <xf numFmtId="0" fontId="21" fillId="0" borderId="0" xfId="0" applyFont="1">
      <alignment vertical="center"/>
    </xf>
    <xf numFmtId="0" fontId="22" fillId="0" borderId="11" xfId="0" applyFont="1" applyBorder="1" applyAlignment="1">
      <alignment horizontal="center" vertical="center" wrapText="1" shrinkToFit="1"/>
    </xf>
    <xf numFmtId="0" fontId="23" fillId="0" borderId="9" xfId="0" applyFont="1" applyBorder="1" applyAlignment="1">
      <alignment horizontal="center" vertical="center" shrinkToFit="1"/>
    </xf>
    <xf numFmtId="0" fontId="22" fillId="0" borderId="9" xfId="0" applyFont="1" applyBorder="1" applyAlignment="1">
      <alignment horizontal="center" vertical="center" shrinkToFit="1"/>
    </xf>
    <xf numFmtId="0" fontId="27" fillId="0" borderId="10" xfId="0" applyFont="1" applyBorder="1">
      <alignment vertical="center"/>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17" fillId="0" borderId="0" xfId="0" applyFont="1">
      <alignment vertical="center"/>
    </xf>
    <xf numFmtId="0" fontId="27" fillId="0" borderId="9" xfId="0" applyFont="1" applyBorder="1">
      <alignment vertical="center"/>
    </xf>
    <xf numFmtId="0" fontId="22" fillId="0" borderId="9" xfId="0" applyFont="1" applyBorder="1" applyAlignment="1">
      <alignment horizontal="center" vertical="center"/>
    </xf>
    <xf numFmtId="41" fontId="22" fillId="0" borderId="8" xfId="0" applyNumberFormat="1" applyFont="1" applyBorder="1" applyAlignment="1">
      <alignment horizontal="right" vertical="center" shrinkToFit="1"/>
    </xf>
    <xf numFmtId="0" fontId="22" fillId="0" borderId="11" xfId="0" applyFont="1" applyBorder="1" applyAlignment="1">
      <alignment horizontal="center" vertical="center"/>
    </xf>
    <xf numFmtId="41" fontId="22" fillId="0" borderId="11" xfId="0" applyNumberFormat="1" applyFont="1" applyBorder="1" applyAlignment="1">
      <alignment horizontal="right" vertical="center"/>
    </xf>
    <xf numFmtId="0" fontId="22" fillId="0" borderId="1" xfId="0" applyFont="1" applyBorder="1" applyAlignment="1">
      <alignment horizontal="center" vertical="center"/>
    </xf>
    <xf numFmtId="0" fontId="23" fillId="0" borderId="10" xfId="0" applyFont="1" applyBorder="1" applyAlignment="1">
      <alignment horizontal="center" vertical="center"/>
    </xf>
    <xf numFmtId="41" fontId="23" fillId="0" borderId="8" xfId="0" applyNumberFormat="1" applyFont="1" applyBorder="1" applyAlignment="1">
      <alignment horizontal="right" vertical="center" shrinkToFit="1"/>
    </xf>
    <xf numFmtId="178" fontId="23" fillId="0" borderId="8" xfId="0" applyNumberFormat="1" applyFont="1" applyBorder="1" applyAlignment="1">
      <alignment horizontal="center" vertical="center"/>
    </xf>
    <xf numFmtId="178" fontId="22" fillId="0" borderId="10" xfId="0" applyNumberFormat="1" applyFont="1" applyBorder="1" applyAlignment="1">
      <alignment horizontal="center" vertical="center"/>
    </xf>
    <xf numFmtId="178" fontId="23" fillId="0" borderId="10" xfId="0" applyNumberFormat="1" applyFont="1" applyBorder="1" applyAlignment="1">
      <alignment horizontal="center" vertical="center" shrinkToFit="1"/>
    </xf>
    <xf numFmtId="41" fontId="22" fillId="0" borderId="11" xfId="3" applyFont="1" applyFill="1" applyBorder="1" applyAlignment="1">
      <alignment horizontal="center" vertical="center"/>
    </xf>
    <xf numFmtId="178" fontId="22" fillId="0" borderId="9" xfId="0" applyNumberFormat="1" applyFont="1" applyBorder="1" applyAlignment="1">
      <alignment horizontal="center" vertical="center"/>
    </xf>
    <xf numFmtId="0" fontId="16" fillId="0" borderId="0" xfId="0" applyFont="1">
      <alignment vertical="center"/>
    </xf>
    <xf numFmtId="178" fontId="23" fillId="0" borderId="10" xfId="0" applyNumberFormat="1" applyFont="1" applyBorder="1" applyAlignment="1">
      <alignment horizontal="center" vertical="center"/>
    </xf>
    <xf numFmtId="0" fontId="22" fillId="0" borderId="9" xfId="0" applyFont="1" applyBorder="1" applyAlignment="1">
      <alignment horizontal="center" vertical="center" wrapText="1"/>
    </xf>
    <xf numFmtId="176" fontId="22" fillId="0" borderId="4" xfId="0" applyNumberFormat="1" applyFont="1" applyBorder="1" applyAlignment="1">
      <alignment horizontal="right" vertical="center" shrinkToFit="1"/>
    </xf>
    <xf numFmtId="0" fontId="23" fillId="0" borderId="8" xfId="0" applyFont="1" applyBorder="1" applyAlignment="1">
      <alignment horizontal="center" vertical="center"/>
    </xf>
    <xf numFmtId="177" fontId="22" fillId="0" borderId="6" xfId="0" applyNumberFormat="1" applyFont="1" applyBorder="1" applyAlignment="1">
      <alignment vertical="center" shrinkToFit="1"/>
    </xf>
    <xf numFmtId="176" fontId="22" fillId="0" borderId="3" xfId="0" applyNumberFormat="1" applyFont="1" applyBorder="1" applyAlignment="1">
      <alignment horizontal="right" vertical="center" shrinkToFit="1"/>
    </xf>
    <xf numFmtId="176" fontId="22" fillId="0" borderId="2" xfId="0" applyNumberFormat="1" applyFont="1" applyBorder="1" applyAlignment="1">
      <alignment horizontal="right" vertical="center" shrinkToFit="1"/>
    </xf>
    <xf numFmtId="0" fontId="16" fillId="0" borderId="10" xfId="0" applyFont="1" applyBorder="1">
      <alignment vertical="center"/>
    </xf>
    <xf numFmtId="0" fontId="22" fillId="0" borderId="3" xfId="0" applyFont="1" applyBorder="1" applyAlignment="1">
      <alignment horizontal="center" vertical="center"/>
    </xf>
    <xf numFmtId="0" fontId="22" fillId="0" borderId="10" xfId="0" applyFont="1" applyBorder="1" applyAlignment="1">
      <alignment vertical="top" wrapText="1"/>
    </xf>
    <xf numFmtId="0" fontId="22" fillId="0" borderId="9" xfId="0" applyFont="1" applyBorder="1" applyAlignment="1">
      <alignment vertical="top" wrapText="1"/>
    </xf>
    <xf numFmtId="41" fontId="23" fillId="0" borderId="8" xfId="0" applyNumberFormat="1" applyFont="1" applyBorder="1" applyAlignment="1">
      <alignment horizontal="center" vertical="center" wrapText="1"/>
    </xf>
    <xf numFmtId="177" fontId="22" fillId="0" borderId="2" xfId="0" applyNumberFormat="1" applyFont="1" applyBorder="1">
      <alignment vertical="center"/>
    </xf>
    <xf numFmtId="0" fontId="22" fillId="0" borderId="10" xfId="0" applyFont="1" applyBorder="1">
      <alignment vertical="center"/>
    </xf>
    <xf numFmtId="0" fontId="22" fillId="0" borderId="3" xfId="0" applyFont="1" applyBorder="1" applyAlignment="1">
      <alignment horizontal="right" vertical="center"/>
    </xf>
    <xf numFmtId="0" fontId="22" fillId="0" borderId="1" xfId="0" applyFont="1" applyBorder="1" applyAlignment="1">
      <alignment horizontal="right" vertical="center"/>
    </xf>
    <xf numFmtId="41" fontId="13" fillId="0" borderId="0" xfId="0" applyNumberFormat="1" applyFont="1">
      <alignment vertical="center"/>
    </xf>
    <xf numFmtId="0" fontId="0" fillId="0" borderId="0" xfId="0" applyAlignment="1">
      <alignment horizontal="right" vertical="center"/>
    </xf>
    <xf numFmtId="41" fontId="34" fillId="0" borderId="0" xfId="1" applyFont="1" applyFill="1" applyBorder="1" applyAlignment="1">
      <alignment horizontal="center" vertical="center"/>
    </xf>
    <xf numFmtId="41" fontId="35" fillId="0" borderId="0" xfId="1" applyFont="1" applyFill="1" applyBorder="1" applyAlignment="1">
      <alignment horizontal="center" vertical="center"/>
    </xf>
    <xf numFmtId="188" fontId="22" fillId="0" borderId="12" xfId="0" applyNumberFormat="1" applyFont="1" applyBorder="1" applyAlignment="1">
      <alignment horizontal="right" vertical="center" shrinkToFit="1"/>
    </xf>
    <xf numFmtId="188" fontId="13" fillId="0" borderId="0" xfId="0" applyNumberFormat="1" applyFont="1" applyAlignment="1">
      <alignment horizontal="right" vertical="center"/>
    </xf>
    <xf numFmtId="0" fontId="11" fillId="0" borderId="10" xfId="0" applyFont="1" applyBorder="1" applyAlignment="1">
      <alignment vertical="center" shrinkToFit="1"/>
    </xf>
    <xf numFmtId="49" fontId="12" fillId="0" borderId="11" xfId="0" applyNumberFormat="1" applyFont="1" applyBorder="1" applyAlignment="1">
      <alignment horizontal="left" vertical="center" shrinkToFit="1"/>
    </xf>
    <xf numFmtId="0" fontId="12" fillId="0" borderId="0" xfId="0" applyFont="1">
      <alignment vertical="center"/>
    </xf>
    <xf numFmtId="176" fontId="12" fillId="0" borderId="0" xfId="0" applyNumberFormat="1" applyFont="1">
      <alignment vertical="center"/>
    </xf>
    <xf numFmtId="176" fontId="12" fillId="0" borderId="11" xfId="1" applyNumberFormat="1" applyFont="1" applyBorder="1" applyAlignment="1">
      <alignment horizontal="right" vertical="center" shrinkToFit="1"/>
    </xf>
    <xf numFmtId="176" fontId="12" fillId="0" borderId="11" xfId="0" applyNumberFormat="1" applyFont="1" applyBorder="1" applyAlignment="1">
      <alignment horizontal="right" vertical="center"/>
    </xf>
    <xf numFmtId="0" fontId="22" fillId="0" borderId="10" xfId="0" applyFont="1" applyBorder="1" applyAlignment="1">
      <alignment horizontal="center" vertical="center" wrapText="1" shrinkToFit="1"/>
    </xf>
    <xf numFmtId="0" fontId="22" fillId="0" borderId="14" xfId="0" applyFont="1" applyBorder="1" applyAlignment="1">
      <alignment horizontal="center" vertical="center" wrapText="1" shrinkToFit="1"/>
    </xf>
    <xf numFmtId="0" fontId="12" fillId="0" borderId="9" xfId="0" applyFont="1" applyBorder="1" applyAlignment="1">
      <alignment horizontal="center" vertical="center"/>
    </xf>
    <xf numFmtId="0" fontId="0" fillId="0" borderId="9" xfId="0" applyBorder="1" applyAlignment="1">
      <alignment horizontal="center" vertical="center"/>
    </xf>
    <xf numFmtId="0" fontId="12" fillId="0" borderId="11" xfId="0" applyFont="1" applyBorder="1" applyAlignment="1">
      <alignment horizontal="left" vertical="center"/>
    </xf>
    <xf numFmtId="0" fontId="23" fillId="0" borderId="9" xfId="0" applyFont="1" applyBorder="1" applyAlignment="1">
      <alignment horizontal="center" vertical="center"/>
    </xf>
    <xf numFmtId="41" fontId="22" fillId="0" borderId="8" xfId="0" applyNumberFormat="1" applyFont="1" applyBorder="1" applyAlignment="1">
      <alignment horizontal="center" vertical="center" shrinkToFit="1"/>
    </xf>
    <xf numFmtId="188" fontId="22" fillId="0" borderId="13" xfId="0" applyNumberFormat="1" applyFont="1" applyBorder="1" applyAlignment="1">
      <alignment horizontal="right" vertical="center" shrinkToFit="1"/>
    </xf>
    <xf numFmtId="188" fontId="23" fillId="0" borderId="12" xfId="0" applyNumberFormat="1" applyFont="1" applyBorder="1" applyAlignment="1">
      <alignment horizontal="center" vertical="center" wrapText="1"/>
    </xf>
    <xf numFmtId="177" fontId="22" fillId="0" borderId="5" xfId="0" applyNumberFormat="1" applyFont="1" applyBorder="1" applyAlignment="1">
      <alignment horizontal="right" vertical="center" shrinkToFit="1"/>
    </xf>
    <xf numFmtId="177" fontId="22" fillId="0" borderId="6" xfId="0" applyNumberFormat="1" applyFont="1" applyBorder="1" applyAlignment="1">
      <alignment horizontal="right" vertical="center" shrinkToFit="1"/>
    </xf>
    <xf numFmtId="176" fontId="22" fillId="0" borderId="1" xfId="0" applyNumberFormat="1" applyFont="1" applyBorder="1" applyAlignment="1">
      <alignment horizontal="right" vertical="center" shrinkToFit="1"/>
    </xf>
    <xf numFmtId="176" fontId="22" fillId="0" borderId="5" xfId="0" applyNumberFormat="1" applyFont="1" applyBorder="1" applyAlignment="1">
      <alignment horizontal="right" vertical="center" shrinkToFit="1"/>
    </xf>
    <xf numFmtId="176" fontId="22" fillId="0" borderId="6" xfId="0" applyNumberFormat="1" applyFont="1" applyBorder="1" applyAlignment="1">
      <alignment horizontal="right" vertical="center" shrinkToFit="1"/>
    </xf>
    <xf numFmtId="176" fontId="22" fillId="0" borderId="0" xfId="0" applyNumberFormat="1" applyFont="1" applyAlignment="1">
      <alignment horizontal="right" vertical="center" shrinkToFit="1"/>
    </xf>
    <xf numFmtId="176" fontId="22" fillId="0" borderId="7" xfId="0" applyNumberFormat="1" applyFont="1" applyBorder="1" applyAlignment="1">
      <alignment horizontal="right" vertical="center" shrinkToFit="1"/>
    </xf>
    <xf numFmtId="49" fontId="22" fillId="0" borderId="13" xfId="0" applyNumberFormat="1" applyFont="1" applyBorder="1" applyAlignment="1">
      <alignment vertical="center" shrinkToFit="1"/>
    </xf>
    <xf numFmtId="49" fontId="22" fillId="0" borderId="12" xfId="0" applyNumberFormat="1" applyFont="1" applyBorder="1" applyAlignment="1">
      <alignment vertical="center" shrinkToFit="1"/>
    </xf>
    <xf numFmtId="49" fontId="22" fillId="0" borderId="15" xfId="0" applyNumberFormat="1" applyFont="1" applyBorder="1" applyAlignment="1">
      <alignment vertical="center" shrinkToFit="1"/>
    </xf>
    <xf numFmtId="49" fontId="22" fillId="0" borderId="14" xfId="10" applyNumberFormat="1" applyFont="1" applyBorder="1" applyAlignment="1">
      <alignment vertical="center"/>
    </xf>
    <xf numFmtId="177" fontId="22" fillId="0" borderId="7" xfId="0" applyNumberFormat="1" applyFont="1" applyBorder="1" applyAlignment="1">
      <alignment horizontal="right" vertical="center" shrinkToFit="1"/>
    </xf>
    <xf numFmtId="49" fontId="22" fillId="0" borderId="14" xfId="0" applyNumberFormat="1" applyFont="1" applyBorder="1" applyAlignment="1">
      <alignment vertical="center" shrinkToFit="1"/>
    </xf>
    <xf numFmtId="49" fontId="22" fillId="0" borderId="13" xfId="10" applyNumberFormat="1" applyFont="1" applyBorder="1" applyAlignment="1">
      <alignment vertical="center"/>
    </xf>
    <xf numFmtId="49" fontId="22" fillId="0" borderId="14" xfId="0" applyNumberFormat="1" applyFont="1" applyBorder="1" applyAlignment="1">
      <alignment horizontal="left" vertical="center"/>
    </xf>
    <xf numFmtId="41" fontId="22" fillId="0" borderId="7" xfId="3" applyFont="1" applyFill="1" applyBorder="1" applyAlignment="1">
      <alignment vertical="center"/>
    </xf>
    <xf numFmtId="41" fontId="22" fillId="0" borderId="6" xfId="3" applyFont="1" applyFill="1" applyBorder="1" applyAlignment="1">
      <alignment vertical="center"/>
    </xf>
    <xf numFmtId="178" fontId="12" fillId="0" borderId="11" xfId="0" applyNumberFormat="1" applyFont="1" applyBorder="1" applyAlignment="1">
      <alignment vertical="center" shrinkToFit="1"/>
    </xf>
    <xf numFmtId="0" fontId="12" fillId="0" borderId="11" xfId="0" applyFont="1" applyBorder="1" applyAlignment="1">
      <alignment vertical="center" shrinkToFit="1"/>
    </xf>
    <xf numFmtId="0" fontId="11" fillId="0" borderId="11" xfId="0" applyFont="1" applyBorder="1" applyAlignment="1">
      <alignment vertical="center" shrinkToFit="1"/>
    </xf>
    <xf numFmtId="0" fontId="0" fillId="0" borderId="13" xfId="0" applyBorder="1">
      <alignment vertical="center"/>
    </xf>
    <xf numFmtId="0" fontId="0" fillId="0" borderId="3" xfId="0" applyBorder="1">
      <alignment vertical="center"/>
    </xf>
    <xf numFmtId="0" fontId="0" fillId="0" borderId="4" xfId="0" applyBorder="1">
      <alignment vertical="center"/>
    </xf>
    <xf numFmtId="0" fontId="0" fillId="0" borderId="14" xfId="0" applyBorder="1">
      <alignment vertical="center"/>
    </xf>
    <xf numFmtId="0" fontId="0" fillId="0" borderId="7" xfId="0" applyBorder="1">
      <alignment vertical="center"/>
    </xf>
    <xf numFmtId="0" fontId="0" fillId="0" borderId="15" xfId="0" applyBorder="1">
      <alignment vertical="center"/>
    </xf>
    <xf numFmtId="0" fontId="0" fillId="0" borderId="5" xfId="0" applyBorder="1">
      <alignment vertical="center"/>
    </xf>
    <xf numFmtId="0" fontId="0" fillId="0" borderId="6" xfId="0" applyBorder="1">
      <alignment vertical="center"/>
    </xf>
    <xf numFmtId="188" fontId="23" fillId="0" borderId="13" xfId="0" applyNumberFormat="1" applyFont="1" applyBorder="1" applyAlignment="1">
      <alignment horizontal="center" vertical="center" wrapText="1"/>
    </xf>
    <xf numFmtId="0" fontId="22" fillId="0" borderId="8" xfId="0" applyFont="1" applyBorder="1">
      <alignment vertical="center"/>
    </xf>
    <xf numFmtId="0" fontId="28" fillId="0" borderId="10" xfId="0" applyFont="1" applyBorder="1" applyAlignment="1">
      <alignment vertical="top" wrapText="1"/>
    </xf>
    <xf numFmtId="0" fontId="22" fillId="0" borderId="10" xfId="0" applyFont="1" applyBorder="1" applyAlignment="1">
      <alignment vertical="top"/>
    </xf>
    <xf numFmtId="177" fontId="22" fillId="0" borderId="0" xfId="0" applyNumberFormat="1" applyFont="1" applyAlignment="1">
      <alignment horizontal="right" vertical="center" shrinkToFit="1"/>
    </xf>
    <xf numFmtId="41" fontId="12" fillId="0" borderId="11" xfId="0" applyNumberFormat="1" applyFont="1" applyBorder="1" applyAlignment="1">
      <alignment horizontal="right" vertical="center" shrinkToFit="1"/>
    </xf>
    <xf numFmtId="187" fontId="22" fillId="0" borderId="14" xfId="0" applyNumberFormat="1" applyFont="1" applyBorder="1" applyAlignment="1">
      <alignment horizontal="left" vertical="center" shrinkToFit="1"/>
    </xf>
    <xf numFmtId="0" fontId="11" fillId="0" borderId="7" xfId="0" applyFont="1" applyBorder="1" applyAlignment="1">
      <alignment horizontal="center" vertical="center" shrinkToFit="1"/>
    </xf>
    <xf numFmtId="0" fontId="37" fillId="0" borderId="0" xfId="11" applyFont="1">
      <alignment vertical="center"/>
    </xf>
    <xf numFmtId="0" fontId="36" fillId="0" borderId="0" xfId="11">
      <alignment vertical="center"/>
    </xf>
    <xf numFmtId="0" fontId="38" fillId="0" borderId="0" xfId="11" applyFont="1" applyAlignment="1">
      <alignment horizontal="center"/>
    </xf>
    <xf numFmtId="49" fontId="22" fillId="0" borderId="12" xfId="0" applyNumberFormat="1" applyFont="1" applyBorder="1" applyAlignment="1">
      <alignment horizontal="left" vertical="center" wrapText="1" shrinkToFit="1"/>
    </xf>
    <xf numFmtId="41" fontId="22" fillId="0" borderId="3" xfId="9" applyFont="1" applyFill="1" applyBorder="1" applyAlignment="1">
      <alignment vertical="center"/>
    </xf>
    <xf numFmtId="177" fontId="22" fillId="0" borderId="1" xfId="0" applyNumberFormat="1" applyFont="1" applyBorder="1" applyAlignment="1">
      <alignment horizontal="center" vertical="center" shrinkToFit="1"/>
    </xf>
    <xf numFmtId="0" fontId="22" fillId="0" borderId="3" xfId="0" applyFont="1" applyBorder="1" applyAlignment="1">
      <alignment horizontal="center" vertical="center" shrinkToFit="1"/>
    </xf>
    <xf numFmtId="0" fontId="22" fillId="0" borderId="3" xfId="0" applyFont="1" applyBorder="1" applyAlignment="1">
      <alignment horizontal="right" vertical="center" shrinkToFit="1"/>
    </xf>
    <xf numFmtId="41" fontId="22" fillId="0" borderId="1" xfId="9" applyFont="1" applyFill="1" applyBorder="1" applyAlignment="1">
      <alignment vertical="center"/>
    </xf>
    <xf numFmtId="177" fontId="22" fillId="0" borderId="3" xfId="0" applyNumberFormat="1" applyFont="1" applyBorder="1" applyAlignment="1">
      <alignment horizontal="center" vertical="center" shrinkToFit="1"/>
    </xf>
    <xf numFmtId="177" fontId="22" fillId="0" borderId="4" xfId="0" applyNumberFormat="1" applyFont="1" applyBorder="1" applyAlignment="1">
      <alignment vertical="center" shrinkToFit="1"/>
    </xf>
    <xf numFmtId="0" fontId="22" fillId="0" borderId="1" xfId="0" applyFont="1" applyBorder="1" applyAlignment="1">
      <alignment horizontal="center" vertical="center" shrinkToFit="1"/>
    </xf>
    <xf numFmtId="0" fontId="22" fillId="0" borderId="1" xfId="0" applyFont="1" applyBorder="1" applyAlignment="1">
      <alignment horizontal="right" vertical="center" shrinkToFit="1"/>
    </xf>
    <xf numFmtId="0" fontId="23" fillId="0" borderId="14" xfId="0" applyFont="1" applyBorder="1">
      <alignment vertical="center"/>
    </xf>
    <xf numFmtId="177" fontId="22" fillId="0" borderId="0" xfId="0" applyNumberFormat="1" applyFont="1">
      <alignment vertical="center"/>
    </xf>
    <xf numFmtId="0" fontId="22" fillId="0" borderId="0" xfId="0" applyFont="1">
      <alignment vertical="center"/>
    </xf>
    <xf numFmtId="0" fontId="22" fillId="0" borderId="0" xfId="0" applyFont="1" applyAlignment="1">
      <alignment horizontal="center" vertical="center"/>
    </xf>
    <xf numFmtId="177" fontId="22" fillId="0" borderId="0" xfId="0" applyNumberFormat="1" applyFont="1" applyAlignment="1">
      <alignment horizontal="center" vertical="center" shrinkToFit="1"/>
    </xf>
    <xf numFmtId="41" fontId="22" fillId="0" borderId="16" xfId="9" applyFont="1" applyFill="1" applyBorder="1" applyAlignment="1">
      <alignment vertical="center"/>
    </xf>
    <xf numFmtId="183" fontId="22" fillId="0" borderId="14" xfId="10" applyNumberFormat="1" applyFont="1" applyBorder="1" applyAlignment="1">
      <alignment vertical="center" shrinkToFit="1"/>
    </xf>
    <xf numFmtId="3" fontId="22" fillId="0" borderId="0" xfId="0" applyNumberFormat="1" applyFont="1" applyAlignment="1">
      <alignment horizontal="right" vertical="center" shrinkToFit="1"/>
    </xf>
    <xf numFmtId="41" fontId="22" fillId="0" borderId="7" xfId="9" applyFont="1" applyFill="1" applyBorder="1" applyAlignment="1">
      <alignment vertical="center"/>
    </xf>
    <xf numFmtId="183" fontId="22" fillId="0" borderId="14" xfId="2" applyNumberFormat="1" applyFont="1" applyBorder="1" applyAlignment="1">
      <alignment vertical="center" shrinkToFit="1"/>
    </xf>
    <xf numFmtId="0" fontId="22" fillId="0" borderId="14" xfId="0" applyFont="1" applyBorder="1">
      <alignment vertical="center"/>
    </xf>
    <xf numFmtId="49" fontId="23" fillId="0" borderId="12" xfId="10" applyNumberFormat="1" applyFont="1" applyBorder="1" applyAlignment="1">
      <alignment vertical="center"/>
    </xf>
    <xf numFmtId="3" fontId="22" fillId="0" borderId="1" xfId="0" applyNumberFormat="1" applyFont="1" applyBorder="1" applyAlignment="1">
      <alignment horizontal="right" vertical="center" shrinkToFit="1"/>
    </xf>
    <xf numFmtId="41" fontId="22" fillId="0" borderId="2" xfId="9" applyFont="1" applyFill="1" applyBorder="1" applyAlignment="1">
      <alignment vertical="center"/>
    </xf>
    <xf numFmtId="0" fontId="23" fillId="0" borderId="13" xfId="0" applyFont="1" applyBorder="1">
      <alignment vertical="center"/>
    </xf>
    <xf numFmtId="177" fontId="22" fillId="0" borderId="3" xfId="0" applyNumberFormat="1" applyFont="1" applyBorder="1">
      <alignment vertical="center"/>
    </xf>
    <xf numFmtId="0" fontId="22" fillId="0" borderId="3" xfId="0" applyFont="1" applyBorder="1">
      <alignment vertical="center"/>
    </xf>
    <xf numFmtId="41" fontId="22" fillId="0" borderId="4" xfId="9" applyFont="1" applyFill="1" applyBorder="1" applyAlignment="1">
      <alignment vertical="center"/>
    </xf>
    <xf numFmtId="0" fontId="22" fillId="0" borderId="15" xfId="0" applyFont="1" applyBorder="1">
      <alignment vertical="center"/>
    </xf>
    <xf numFmtId="3" fontId="22" fillId="0" borderId="5" xfId="0" applyNumberFormat="1" applyFont="1" applyBorder="1" applyAlignment="1">
      <alignment horizontal="right" vertical="center" shrinkToFit="1"/>
    </xf>
    <xf numFmtId="177" fontId="22" fillId="0" borderId="5" xfId="0" applyNumberFormat="1" applyFont="1" applyBorder="1" applyAlignment="1">
      <alignment horizontal="center" vertical="center" shrinkToFit="1"/>
    </xf>
    <xf numFmtId="0" fontId="22" fillId="0" borderId="5" xfId="0" applyFont="1" applyBorder="1" applyAlignment="1">
      <alignment horizontal="center" vertical="center"/>
    </xf>
    <xf numFmtId="41" fontId="22" fillId="0" borderId="6" xfId="9" applyFont="1" applyFill="1" applyBorder="1" applyAlignment="1">
      <alignment vertical="center"/>
    </xf>
    <xf numFmtId="0" fontId="23" fillId="0" borderId="12" xfId="0" applyFont="1" applyBorder="1">
      <alignment vertical="center"/>
    </xf>
    <xf numFmtId="177" fontId="22" fillId="0" borderId="1" xfId="0" applyNumberFormat="1" applyFont="1" applyBorder="1">
      <alignment vertical="center"/>
    </xf>
    <xf numFmtId="0" fontId="22" fillId="0" borderId="1" xfId="0" applyFont="1" applyBorder="1">
      <alignment vertical="center"/>
    </xf>
    <xf numFmtId="49" fontId="23" fillId="0" borderId="12" xfId="0" applyNumberFormat="1" applyFont="1" applyBorder="1">
      <alignment vertical="center"/>
    </xf>
    <xf numFmtId="49" fontId="23" fillId="0" borderId="14" xfId="0" applyNumberFormat="1" applyFont="1" applyBorder="1">
      <alignment vertical="center"/>
    </xf>
    <xf numFmtId="177" fontId="28" fillId="0" borderId="0" xfId="0" applyNumberFormat="1" applyFont="1">
      <alignment vertical="center"/>
    </xf>
    <xf numFmtId="177" fontId="28" fillId="0" borderId="0" xfId="0" applyNumberFormat="1" applyFont="1" applyAlignment="1">
      <alignment horizontal="center" vertical="center" shrinkToFit="1"/>
    </xf>
    <xf numFmtId="0" fontId="28" fillId="0" borderId="0" xfId="0" applyFont="1" applyAlignment="1">
      <alignment horizontal="center" vertical="center"/>
    </xf>
    <xf numFmtId="177" fontId="28" fillId="0" borderId="5" xfId="0" applyNumberFormat="1" applyFont="1" applyBorder="1" applyAlignment="1">
      <alignment horizontal="center" vertical="center" shrinkToFit="1"/>
    </xf>
    <xf numFmtId="0" fontId="28" fillId="0" borderId="5" xfId="0" applyFont="1" applyBorder="1" applyAlignment="1">
      <alignment horizontal="center" vertical="center"/>
    </xf>
    <xf numFmtId="177" fontId="22" fillId="0" borderId="2" xfId="0" applyNumberFormat="1" applyFont="1" applyBorder="1" applyAlignment="1">
      <alignment horizontal="right" vertical="center" shrinkToFit="1"/>
    </xf>
    <xf numFmtId="49" fontId="22" fillId="0" borderId="12" xfId="0" applyNumberFormat="1" applyFont="1" applyBorder="1">
      <alignment vertical="center"/>
    </xf>
    <xf numFmtId="41" fontId="22" fillId="0" borderId="1" xfId="1" applyFont="1" applyFill="1" applyBorder="1" applyAlignment="1">
      <alignment horizontal="right" vertical="center" shrinkToFit="1"/>
    </xf>
    <xf numFmtId="49" fontId="22" fillId="0" borderId="15" xfId="0" applyNumberFormat="1" applyFont="1" applyBorder="1" applyAlignment="1">
      <alignment horizontal="left" vertical="center" shrinkToFit="1"/>
    </xf>
    <xf numFmtId="41" fontId="22" fillId="0" borderId="5" xfId="1" applyFont="1" applyFill="1" applyBorder="1" applyAlignment="1">
      <alignment horizontal="right" vertical="center" shrinkToFit="1"/>
    </xf>
    <xf numFmtId="0" fontId="22" fillId="0" borderId="5" xfId="0" applyFont="1" applyBorder="1" applyAlignment="1">
      <alignment horizontal="right" vertical="center" shrinkToFit="1"/>
    </xf>
    <xf numFmtId="0" fontId="22" fillId="0" borderId="5" xfId="0" applyFont="1" applyBorder="1" applyAlignment="1">
      <alignment horizontal="center" vertical="center" shrinkToFit="1"/>
    </xf>
    <xf numFmtId="41" fontId="22" fillId="0" borderId="3" xfId="1" applyFont="1" applyFill="1" applyBorder="1" applyAlignment="1">
      <alignment horizontal="right" vertical="center" shrinkToFit="1"/>
    </xf>
    <xf numFmtId="0" fontId="22" fillId="0" borderId="0" xfId="0" applyFont="1" applyAlignment="1">
      <alignment horizontal="center" vertical="center" shrinkToFit="1"/>
    </xf>
    <xf numFmtId="0" fontId="22" fillId="0" borderId="0" xfId="0" applyFont="1" applyAlignment="1">
      <alignment horizontal="right" vertical="center" shrinkToFit="1"/>
    </xf>
    <xf numFmtId="177" fontId="22" fillId="0" borderId="7" xfId="0" applyNumberFormat="1" applyFont="1" applyBorder="1" applyAlignment="1">
      <alignment vertical="center" shrinkToFit="1"/>
    </xf>
    <xf numFmtId="177" fontId="22" fillId="0" borderId="1" xfId="0" applyNumberFormat="1" applyFont="1" applyBorder="1" applyAlignment="1">
      <alignment horizontal="right" vertical="center" shrinkToFit="1"/>
    </xf>
    <xf numFmtId="180" fontId="22" fillId="0" borderId="1" xfId="0" applyNumberFormat="1" applyFont="1" applyBorder="1" applyAlignment="1">
      <alignment horizontal="right" vertical="center" shrinkToFit="1"/>
    </xf>
    <xf numFmtId="187" fontId="22" fillId="0" borderId="13" xfId="0" applyNumberFormat="1" applyFont="1" applyBorder="1" applyAlignment="1">
      <alignment horizontal="left" vertical="center" shrinkToFit="1"/>
    </xf>
    <xf numFmtId="187" fontId="22" fillId="0" borderId="15" xfId="0" applyNumberFormat="1" applyFont="1" applyBorder="1" applyAlignment="1">
      <alignment horizontal="left" vertical="center" shrinkToFit="1"/>
    </xf>
    <xf numFmtId="176" fontId="22" fillId="0" borderId="1" xfId="0" applyNumberFormat="1" applyFont="1" applyBorder="1" applyAlignment="1">
      <alignment horizontal="center" vertical="center" shrinkToFit="1"/>
    </xf>
    <xf numFmtId="176" fontId="22" fillId="0" borderId="3" xfId="0" applyNumberFormat="1" applyFont="1" applyBorder="1" applyAlignment="1">
      <alignment horizontal="center" vertical="center" shrinkToFit="1"/>
    </xf>
    <xf numFmtId="49" fontId="22" fillId="0" borderId="15" xfId="10" applyNumberFormat="1" applyFont="1" applyBorder="1" applyAlignment="1">
      <alignment vertical="center"/>
    </xf>
    <xf numFmtId="49" fontId="22" fillId="0" borderId="13" xfId="0" applyNumberFormat="1" applyFont="1" applyBorder="1" applyAlignment="1">
      <alignment horizontal="left" vertical="center"/>
    </xf>
    <xf numFmtId="185" fontId="22" fillId="0" borderId="13" xfId="10" applyNumberFormat="1" applyFont="1" applyBorder="1" applyAlignment="1">
      <alignment vertical="center"/>
    </xf>
    <xf numFmtId="185" fontId="22" fillId="0" borderId="14" xfId="10" applyNumberFormat="1" applyFont="1" applyBorder="1" applyAlignment="1">
      <alignment vertical="center"/>
    </xf>
    <xf numFmtId="185" fontId="22" fillId="0" borderId="15" xfId="10" applyNumberFormat="1" applyFont="1" applyBorder="1" applyAlignment="1">
      <alignment vertical="center"/>
    </xf>
    <xf numFmtId="185" fontId="22" fillId="0" borderId="13" xfId="10" applyNumberFormat="1" applyFont="1" applyBorder="1" applyAlignment="1">
      <alignment vertical="center" shrinkToFit="1"/>
    </xf>
    <xf numFmtId="185" fontId="22" fillId="0" borderId="14" xfId="10" applyNumberFormat="1" applyFont="1" applyBorder="1" applyAlignment="1">
      <alignment vertical="center" shrinkToFit="1"/>
    </xf>
    <xf numFmtId="185" fontId="22" fillId="0" borderId="15" xfId="10" applyNumberFormat="1" applyFont="1" applyBorder="1" applyAlignment="1">
      <alignment vertical="center" shrinkToFit="1"/>
    </xf>
    <xf numFmtId="185" fontId="22" fillId="0" borderId="13" xfId="0" applyNumberFormat="1" applyFont="1" applyBorder="1" applyAlignment="1">
      <alignment vertical="center" shrinkToFit="1"/>
    </xf>
    <xf numFmtId="185" fontId="22" fillId="0" borderId="15" xfId="0" applyNumberFormat="1" applyFont="1" applyBorder="1" applyAlignment="1">
      <alignment vertical="center" shrinkToFit="1"/>
    </xf>
    <xf numFmtId="41" fontId="22" fillId="0" borderId="3" xfId="3" applyFont="1" applyFill="1" applyBorder="1" applyAlignment="1">
      <alignment vertical="center"/>
    </xf>
    <xf numFmtId="186" fontId="22" fillId="0" borderId="3" xfId="10" applyNumberFormat="1" applyFont="1" applyBorder="1" applyAlignment="1">
      <alignment vertical="center"/>
    </xf>
    <xf numFmtId="41" fontId="22" fillId="0" borderId="4" xfId="3" applyFont="1" applyFill="1" applyBorder="1" applyAlignment="1">
      <alignment vertical="center"/>
    </xf>
    <xf numFmtId="41" fontId="22" fillId="0" borderId="0" xfId="3" applyFont="1" applyFill="1" applyBorder="1" applyAlignment="1">
      <alignment vertical="center"/>
    </xf>
    <xf numFmtId="186" fontId="22" fillId="0" borderId="0" xfId="10" applyNumberFormat="1" applyFont="1" applyAlignment="1">
      <alignment vertical="center"/>
    </xf>
    <xf numFmtId="41" fontId="22" fillId="0" borderId="5" xfId="3" applyFont="1" applyFill="1" applyBorder="1" applyAlignment="1">
      <alignment vertical="center"/>
    </xf>
    <xf numFmtId="186" fontId="22" fillId="0" borderId="5" xfId="10" applyNumberFormat="1" applyFont="1" applyBorder="1" applyAlignment="1">
      <alignment vertical="center"/>
    </xf>
    <xf numFmtId="0" fontId="22" fillId="0" borderId="2" xfId="0" applyFont="1" applyBorder="1" applyAlignment="1">
      <alignment horizontal="centerContinuous" vertical="center" shrinkToFit="1"/>
    </xf>
    <xf numFmtId="182" fontId="19" fillId="0" borderId="11" xfId="0" applyNumberFormat="1" applyFont="1" applyBorder="1" applyAlignment="1">
      <alignment horizontal="right" vertical="center"/>
    </xf>
    <xf numFmtId="0" fontId="43" fillId="0" borderId="0" xfId="11" applyFont="1">
      <alignment vertical="center"/>
    </xf>
    <xf numFmtId="0" fontId="38" fillId="0" borderId="0" xfId="11" applyFont="1" applyAlignment="1">
      <alignment horizontal="center"/>
    </xf>
    <xf numFmtId="0" fontId="18" fillId="0" borderId="0" xfId="0" applyFont="1" applyAlignment="1">
      <alignment horizontal="center" vertical="center"/>
    </xf>
    <xf numFmtId="0" fontId="19" fillId="0" borderId="0" xfId="0" applyFont="1" applyAlignment="1">
      <alignment horizontal="right" vertical="center"/>
    </xf>
    <xf numFmtId="0" fontId="19" fillId="0" borderId="11" xfId="0" applyFont="1" applyBorder="1" applyAlignment="1">
      <alignment horizontal="center" vertical="center"/>
    </xf>
    <xf numFmtId="0" fontId="0" fillId="0" borderId="12"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7" fillId="0" borderId="12" xfId="0" applyFont="1" applyBorder="1" applyAlignment="1">
      <alignment horizontal="center" vertical="center" shrinkToFit="1"/>
    </xf>
    <xf numFmtId="0" fontId="7" fillId="0" borderId="1" xfId="0" applyFont="1" applyBorder="1" applyAlignment="1">
      <alignment horizontal="center" vertical="center" shrinkToFit="1"/>
    </xf>
    <xf numFmtId="0" fontId="7" fillId="0" borderId="2" xfId="0" applyFont="1" applyBorder="1" applyAlignment="1">
      <alignment horizontal="center" vertical="center" shrinkToFit="1"/>
    </xf>
    <xf numFmtId="0" fontId="12" fillId="0" borderId="12" xfId="0" applyFont="1" applyBorder="1" applyAlignment="1">
      <alignment horizontal="center" vertical="center" shrinkToFit="1"/>
    </xf>
    <xf numFmtId="0" fontId="12" fillId="0" borderId="2" xfId="0" applyFont="1" applyBorder="1" applyAlignment="1">
      <alignment horizontal="center" vertical="center" shrinkToFit="1"/>
    </xf>
    <xf numFmtId="0" fontId="7" fillId="0" borderId="5" xfId="0" applyFont="1" applyBorder="1" applyAlignment="1">
      <alignment horizontal="right" vertical="center" shrinkToFit="1"/>
    </xf>
    <xf numFmtId="0" fontId="10" fillId="0" borderId="5" xfId="0" applyFont="1" applyBorder="1" applyAlignment="1">
      <alignment horizontal="left" vertical="center" shrinkToFit="1"/>
    </xf>
    <xf numFmtId="41" fontId="12" fillId="0" borderId="8" xfId="1" applyFont="1" applyBorder="1" applyAlignment="1">
      <alignment horizontal="center" vertical="center" shrinkToFit="1"/>
    </xf>
    <xf numFmtId="41" fontId="12" fillId="0" borderId="9" xfId="1" applyFont="1" applyBorder="1" applyAlignment="1">
      <alignment horizontal="center" vertical="center" shrinkToFit="1"/>
    </xf>
    <xf numFmtId="41" fontId="12" fillId="0" borderId="12" xfId="1" applyFont="1" applyBorder="1" applyAlignment="1">
      <alignment horizontal="center" vertical="center" shrinkToFit="1"/>
    </xf>
    <xf numFmtId="41" fontId="12" fillId="0" borderId="2" xfId="1" applyFont="1" applyBorder="1" applyAlignment="1">
      <alignment horizontal="center" vertical="center" shrinkToFit="1"/>
    </xf>
    <xf numFmtId="0" fontId="22" fillId="0" borderId="12" xfId="0" applyFont="1" applyBorder="1" applyAlignment="1">
      <alignment horizontal="center" vertical="center" shrinkToFit="1"/>
    </xf>
    <xf numFmtId="0" fontId="22" fillId="0" borderId="2" xfId="0" applyFont="1" applyBorder="1" applyAlignment="1">
      <alignment horizontal="center" vertical="center" shrinkToFit="1"/>
    </xf>
    <xf numFmtId="0" fontId="12" fillId="0" borderId="11" xfId="0" applyFont="1" applyBorder="1" applyAlignment="1">
      <alignment horizontal="center" vertical="center" shrinkToFit="1"/>
    </xf>
    <xf numFmtId="0" fontId="8" fillId="0" borderId="0" xfId="0" applyFont="1" applyAlignment="1">
      <alignment horizontal="center" vertical="center"/>
    </xf>
    <xf numFmtId="0" fontId="11" fillId="0" borderId="12" xfId="0" applyFont="1" applyBorder="1" applyAlignment="1">
      <alignment horizontal="center" vertical="center" shrinkToFit="1"/>
    </xf>
    <xf numFmtId="0" fontId="11" fillId="0" borderId="1" xfId="0" applyFont="1" applyBorder="1" applyAlignment="1">
      <alignment horizontal="center" vertical="center" shrinkToFit="1"/>
    </xf>
    <xf numFmtId="0" fontId="11" fillId="0" borderId="2" xfId="0" applyFont="1" applyBorder="1" applyAlignment="1">
      <alignment horizontal="center" vertical="center" shrinkToFit="1"/>
    </xf>
    <xf numFmtId="0" fontId="7" fillId="0" borderId="11" xfId="0" applyFont="1" applyBorder="1" applyAlignment="1">
      <alignment horizontal="center" vertical="center" shrinkToFit="1"/>
    </xf>
    <xf numFmtId="0" fontId="10" fillId="0" borderId="5" xfId="0" applyFont="1" applyBorder="1" applyAlignment="1">
      <alignment horizontal="left" vertical="center"/>
    </xf>
    <xf numFmtId="0" fontId="7" fillId="0" borderId="5" xfId="0" applyFont="1" applyBorder="1" applyAlignment="1">
      <alignment horizontal="right" vertical="center"/>
    </xf>
    <xf numFmtId="176" fontId="25" fillId="0" borderId="8" xfId="0" applyNumberFormat="1" applyFont="1" applyBorder="1" applyAlignment="1">
      <alignment horizontal="center" vertical="center" wrapText="1" shrinkToFit="1"/>
    </xf>
    <xf numFmtId="176" fontId="25" fillId="0" borderId="9" xfId="0" applyNumberFormat="1" applyFont="1" applyBorder="1" applyAlignment="1">
      <alignment horizontal="center" vertical="center" wrapText="1" shrinkToFit="1"/>
    </xf>
    <xf numFmtId="176" fontId="24" fillId="0" borderId="8" xfId="0" applyNumberFormat="1" applyFont="1" applyBorder="1" applyAlignment="1">
      <alignment horizontal="center" vertical="center" wrapText="1" shrinkToFit="1"/>
    </xf>
    <xf numFmtId="176" fontId="24" fillId="0" borderId="9" xfId="0" applyNumberFormat="1" applyFont="1" applyBorder="1" applyAlignment="1">
      <alignment horizontal="center" vertical="center" wrapText="1" shrinkToFit="1"/>
    </xf>
    <xf numFmtId="49" fontId="23" fillId="0" borderId="12" xfId="0" applyNumberFormat="1" applyFont="1" applyBorder="1" applyAlignment="1">
      <alignment horizontal="center" vertical="center" shrinkToFit="1"/>
    </xf>
    <xf numFmtId="49" fontId="23" fillId="0" borderId="1" xfId="0" applyNumberFormat="1" applyFont="1" applyBorder="1" applyAlignment="1">
      <alignment horizontal="center" vertical="center" shrinkToFit="1"/>
    </xf>
    <xf numFmtId="188" fontId="22" fillId="0" borderId="13" xfId="0" applyNumberFormat="1" applyFont="1" applyBorder="1" applyAlignment="1">
      <alignment horizontal="right" vertical="center" shrinkToFit="1"/>
    </xf>
    <xf numFmtId="188" fontId="22" fillId="0" borderId="14" xfId="0" applyNumberFormat="1" applyFont="1" applyBorder="1" applyAlignment="1">
      <alignment horizontal="right" vertical="center" shrinkToFit="1"/>
    </xf>
    <xf numFmtId="188" fontId="22" fillId="0" borderId="15" xfId="0" applyNumberFormat="1" applyFont="1" applyBorder="1" applyAlignment="1">
      <alignment horizontal="right" vertical="center" shrinkToFit="1"/>
    </xf>
    <xf numFmtId="41" fontId="22" fillId="0" borderId="8" xfId="0" applyNumberFormat="1" applyFont="1" applyBorder="1" applyAlignment="1">
      <alignment horizontal="right" vertical="center" shrinkToFit="1"/>
    </xf>
    <xf numFmtId="41" fontId="22" fillId="0" borderId="10" xfId="0" applyNumberFormat="1" applyFont="1" applyBorder="1" applyAlignment="1">
      <alignment horizontal="right" vertical="center" shrinkToFit="1"/>
    </xf>
    <xf numFmtId="41" fontId="22" fillId="0" borderId="9" xfId="0" applyNumberFormat="1" applyFont="1" applyBorder="1" applyAlignment="1">
      <alignment horizontal="right" vertical="center" shrinkToFit="1"/>
    </xf>
    <xf numFmtId="41" fontId="22" fillId="0" borderId="8" xfId="0" applyNumberFormat="1" applyFont="1" applyBorder="1" applyAlignment="1">
      <alignment horizontal="center" vertical="center" shrinkToFit="1"/>
    </xf>
    <xf numFmtId="41" fontId="22" fillId="0" borderId="10" xfId="0" applyNumberFormat="1" applyFont="1" applyBorder="1" applyAlignment="1">
      <alignment horizontal="center" vertical="center" shrinkToFit="1"/>
    </xf>
    <xf numFmtId="41" fontId="22" fillId="0" borderId="9" xfId="0" applyNumberFormat="1" applyFont="1" applyBorder="1" applyAlignment="1">
      <alignment horizontal="center" vertical="center" shrinkToFit="1"/>
    </xf>
    <xf numFmtId="0" fontId="22" fillId="0" borderId="8" xfId="0" applyFont="1" applyBorder="1" applyAlignment="1">
      <alignment horizontal="center" vertical="center" shrinkToFit="1"/>
    </xf>
    <xf numFmtId="0" fontId="22" fillId="0" borderId="10" xfId="0" applyFont="1" applyBorder="1" applyAlignment="1">
      <alignment horizontal="center" vertical="center" shrinkToFit="1"/>
    </xf>
    <xf numFmtId="0" fontId="22" fillId="0" borderId="9" xfId="0" applyFont="1" applyBorder="1" applyAlignment="1">
      <alignment horizontal="center" vertical="center" shrinkToFit="1"/>
    </xf>
    <xf numFmtId="0" fontId="12" fillId="0" borderId="8" xfId="10" applyFont="1" applyBorder="1" applyAlignment="1">
      <alignment horizontal="center" vertical="center" shrinkToFit="1"/>
    </xf>
    <xf numFmtId="0" fontId="12" fillId="0" borderId="10" xfId="10" applyFont="1" applyBorder="1" applyAlignment="1">
      <alignment horizontal="center" vertical="center" shrinkToFit="1"/>
    </xf>
    <xf numFmtId="0" fontId="12" fillId="0" borderId="9" xfId="10" applyFont="1" applyBorder="1" applyAlignment="1">
      <alignment horizontal="center" vertical="center" shrinkToFit="1"/>
    </xf>
    <xf numFmtId="41" fontId="12" fillId="0" borderId="8" xfId="1" applyFont="1" applyBorder="1" applyAlignment="1">
      <alignment horizontal="right" vertical="center" shrinkToFit="1"/>
    </xf>
    <xf numFmtId="41" fontId="12" fillId="0" borderId="10" xfId="1" applyFont="1" applyBorder="1" applyAlignment="1">
      <alignment horizontal="right" vertical="center" shrinkToFit="1"/>
    </xf>
    <xf numFmtId="41" fontId="12" fillId="0" borderId="9" xfId="1" applyFont="1" applyBorder="1" applyAlignment="1">
      <alignment horizontal="right" vertical="center" shrinkToFit="1"/>
    </xf>
    <xf numFmtId="188" fontId="12" fillId="0" borderId="13" xfId="1" applyNumberFormat="1" applyFont="1" applyBorder="1" applyAlignment="1">
      <alignment horizontal="right" vertical="center" shrinkToFit="1"/>
    </xf>
    <xf numFmtId="188" fontId="12" fillId="0" borderId="14" xfId="1" applyNumberFormat="1" applyFont="1" applyBorder="1" applyAlignment="1">
      <alignment horizontal="right" vertical="center" shrinkToFit="1"/>
    </xf>
    <xf numFmtId="188" fontId="12" fillId="0" borderId="15" xfId="1" applyNumberFormat="1" applyFont="1" applyBorder="1" applyAlignment="1">
      <alignment horizontal="right" vertical="center" shrinkToFit="1"/>
    </xf>
    <xf numFmtId="49" fontId="12" fillId="0" borderId="8" xfId="2" applyNumberFormat="1" applyFont="1" applyBorder="1" applyAlignment="1">
      <alignment horizontal="center" vertical="center" shrinkToFit="1"/>
    </xf>
    <xf numFmtId="49" fontId="12" fillId="0" borderId="10" xfId="2" applyNumberFormat="1" applyFont="1" applyBorder="1" applyAlignment="1">
      <alignment horizontal="center" vertical="center" shrinkToFit="1"/>
    </xf>
    <xf numFmtId="49" fontId="12" fillId="0" borderId="9" xfId="2" applyNumberFormat="1" applyFont="1" applyBorder="1" applyAlignment="1">
      <alignment horizontal="center" vertical="center" shrinkToFit="1"/>
    </xf>
    <xf numFmtId="0" fontId="23" fillId="0" borderId="5" xfId="0" applyFont="1" applyBorder="1" applyAlignment="1">
      <alignment horizontal="right" shrinkToFit="1"/>
    </xf>
    <xf numFmtId="9" fontId="22" fillId="0" borderId="3" xfId="0" applyNumberFormat="1" applyFont="1" applyBorder="1" applyAlignment="1">
      <alignment horizontal="center" vertical="center"/>
    </xf>
    <xf numFmtId="9" fontId="22" fillId="0" borderId="0" xfId="0" applyNumberFormat="1" applyFont="1" applyAlignment="1">
      <alignment horizontal="center" vertical="center"/>
    </xf>
    <xf numFmtId="9" fontId="22" fillId="0" borderId="1" xfId="0" applyNumberFormat="1" applyFont="1" applyBorder="1" applyAlignment="1">
      <alignment horizontal="center" vertical="center"/>
    </xf>
    <xf numFmtId="9" fontId="22" fillId="0" borderId="5" xfId="0" applyNumberFormat="1" applyFont="1" applyBorder="1" applyAlignment="1">
      <alignment horizontal="center" vertical="center"/>
    </xf>
    <xf numFmtId="0" fontId="23" fillId="0" borderId="12" xfId="0" applyFont="1" applyBorder="1" applyAlignment="1">
      <alignment horizontal="center" vertical="center"/>
    </xf>
    <xf numFmtId="0" fontId="23" fillId="0" borderId="1" xfId="0" applyFont="1" applyBorder="1" applyAlignment="1">
      <alignment horizontal="center" vertical="center"/>
    </xf>
    <xf numFmtId="0" fontId="23" fillId="0" borderId="2" xfId="0" applyFont="1" applyBorder="1" applyAlignment="1">
      <alignment horizontal="center" vertical="center"/>
    </xf>
    <xf numFmtId="41" fontId="30" fillId="0" borderId="8" xfId="1" applyFont="1" applyFill="1" applyBorder="1" applyAlignment="1">
      <alignment horizontal="center" vertical="center" wrapText="1"/>
    </xf>
    <xf numFmtId="41" fontId="30" fillId="0" borderId="9" xfId="1" applyFont="1" applyFill="1" applyBorder="1" applyAlignment="1">
      <alignment horizontal="center" vertical="center" wrapText="1"/>
    </xf>
    <xf numFmtId="9" fontId="22" fillId="0" borderId="1" xfId="0" applyNumberFormat="1" applyFont="1" applyBorder="1" applyAlignment="1">
      <alignment horizontal="center" vertical="center" shrinkToFit="1"/>
    </xf>
    <xf numFmtId="41" fontId="23" fillId="0" borderId="12" xfId="0" applyNumberFormat="1" applyFont="1" applyBorder="1" applyAlignment="1">
      <alignment horizontal="center" vertical="center" wrapText="1"/>
    </xf>
    <xf numFmtId="41" fontId="23" fillId="0" borderId="1" xfId="0" applyNumberFormat="1" applyFont="1" applyBorder="1" applyAlignment="1">
      <alignment horizontal="center" vertical="center" wrapText="1"/>
    </xf>
    <xf numFmtId="0" fontId="23" fillId="0" borderId="13" xfId="0" applyFont="1" applyBorder="1" applyAlignment="1">
      <alignment horizontal="center" vertical="center" shrinkToFit="1"/>
    </xf>
    <xf numFmtId="0" fontId="23" fillId="0" borderId="3" xfId="0" applyFont="1" applyBorder="1" applyAlignment="1">
      <alignment horizontal="center" vertical="center" shrinkToFit="1"/>
    </xf>
    <xf numFmtId="0" fontId="23" fillId="0" borderId="4" xfId="0" applyFont="1" applyBorder="1" applyAlignment="1">
      <alignment horizontal="center" vertical="center" shrinkToFit="1"/>
    </xf>
    <xf numFmtId="0" fontId="23" fillId="0" borderId="15" xfId="0" applyFont="1" applyBorder="1" applyAlignment="1">
      <alignment horizontal="center" vertical="center" shrinkToFit="1"/>
    </xf>
    <xf numFmtId="0" fontId="23" fillId="0" borderId="5" xfId="0" applyFont="1" applyBorder="1" applyAlignment="1">
      <alignment horizontal="center" vertical="center" shrinkToFit="1"/>
    </xf>
    <xf numFmtId="0" fontId="23" fillId="0" borderId="6" xfId="0" applyFont="1" applyBorder="1" applyAlignment="1">
      <alignment horizontal="center" vertical="center" shrinkToFit="1"/>
    </xf>
    <xf numFmtId="0" fontId="23" fillId="0" borderId="0" xfId="0" applyFont="1" applyAlignment="1">
      <alignment horizontal="right" shrinkToFit="1"/>
    </xf>
    <xf numFmtId="0" fontId="23" fillId="0" borderId="5" xfId="0" applyFont="1" applyBorder="1" applyAlignment="1">
      <alignment horizontal="left" shrinkToFit="1"/>
    </xf>
    <xf numFmtId="0" fontId="23" fillId="0" borderId="11" xfId="0" applyFont="1" applyBorder="1" applyAlignment="1">
      <alignment horizontal="center" vertical="center"/>
    </xf>
    <xf numFmtId="41" fontId="23" fillId="0" borderId="11" xfId="0" applyNumberFormat="1" applyFont="1" applyBorder="1" applyAlignment="1">
      <alignment horizontal="center" vertical="center" wrapText="1"/>
    </xf>
    <xf numFmtId="0" fontId="22" fillId="0" borderId="8" xfId="0" applyFont="1" applyBorder="1" applyAlignment="1">
      <alignment horizontal="center" vertical="center"/>
    </xf>
    <xf numFmtId="0" fontId="22" fillId="0" borderId="10" xfId="0" applyFont="1" applyBorder="1" applyAlignment="1">
      <alignment horizontal="center" vertical="center"/>
    </xf>
    <xf numFmtId="0" fontId="22" fillId="0" borderId="9" xfId="0" applyFont="1" applyBorder="1" applyAlignment="1">
      <alignment horizontal="center" vertical="center"/>
    </xf>
    <xf numFmtId="41" fontId="22" fillId="0" borderId="8" xfId="0" applyNumberFormat="1" applyFont="1" applyBorder="1" applyAlignment="1">
      <alignment horizontal="right" vertical="center"/>
    </xf>
    <xf numFmtId="41" fontId="22" fillId="0" borderId="10" xfId="0" applyNumberFormat="1" applyFont="1" applyBorder="1" applyAlignment="1">
      <alignment horizontal="right" vertical="center"/>
    </xf>
    <xf numFmtId="41" fontId="22" fillId="0" borderId="9" xfId="0" applyNumberFormat="1" applyFont="1" applyBorder="1" applyAlignment="1">
      <alignment horizontal="right" vertical="center"/>
    </xf>
    <xf numFmtId="41" fontId="22" fillId="0" borderId="8" xfId="0" applyNumberFormat="1" applyFont="1" applyBorder="1" applyAlignment="1">
      <alignment horizontal="center" vertical="center"/>
    </xf>
    <xf numFmtId="41" fontId="22" fillId="0" borderId="10" xfId="0" applyNumberFormat="1" applyFont="1" applyBorder="1" applyAlignment="1">
      <alignment horizontal="center" vertical="center"/>
    </xf>
    <xf numFmtId="41" fontId="22" fillId="0" borderId="9" xfId="0" applyNumberFormat="1" applyFont="1" applyBorder="1" applyAlignment="1">
      <alignment horizontal="center" vertical="center"/>
    </xf>
    <xf numFmtId="41" fontId="22" fillId="0" borderId="8" xfId="1" applyFont="1" applyFill="1" applyBorder="1" applyAlignment="1">
      <alignment horizontal="center" vertical="center" shrinkToFit="1"/>
    </xf>
    <xf numFmtId="41" fontId="22" fillId="0" borderId="10" xfId="1" applyFont="1" applyFill="1" applyBorder="1" applyAlignment="1">
      <alignment horizontal="center" vertical="center" shrinkToFit="1"/>
    </xf>
    <xf numFmtId="41" fontId="22" fillId="0" borderId="9" xfId="1" applyFont="1" applyFill="1" applyBorder="1" applyAlignment="1">
      <alignment horizontal="center" vertical="center" shrinkToFit="1"/>
    </xf>
    <xf numFmtId="0" fontId="22" fillId="0" borderId="12" xfId="0" applyFont="1" applyBorder="1" applyAlignment="1">
      <alignment horizontal="center" vertical="center"/>
    </xf>
    <xf numFmtId="0" fontId="22" fillId="0" borderId="2" xfId="0" applyFont="1" applyBorder="1" applyAlignment="1">
      <alignment horizontal="center" vertical="center"/>
    </xf>
    <xf numFmtId="0" fontId="26" fillId="0" borderId="0" xfId="0" applyFont="1" applyAlignment="1">
      <alignment horizontal="center" vertical="center" shrinkToFit="1"/>
    </xf>
    <xf numFmtId="0" fontId="22" fillId="0" borderId="11" xfId="0" applyFont="1" applyBorder="1" applyAlignment="1">
      <alignment horizontal="center" vertical="center" shrinkToFit="1"/>
    </xf>
    <xf numFmtId="0" fontId="23" fillId="0" borderId="8"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9"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9" xfId="0" applyFont="1" applyBorder="1" applyAlignment="1">
      <alignment horizontal="center" vertical="center" wrapText="1"/>
    </xf>
    <xf numFmtId="0" fontId="23" fillId="0" borderId="12" xfId="0" applyFont="1" applyBorder="1" applyAlignment="1">
      <alignment horizontal="center" vertical="center" shrinkToFit="1"/>
    </xf>
    <xf numFmtId="0" fontId="23" fillId="0" borderId="1" xfId="0" applyFont="1" applyBorder="1" applyAlignment="1">
      <alignment horizontal="center" vertical="center" shrinkToFit="1"/>
    </xf>
    <xf numFmtId="0" fontId="23" fillId="0" borderId="2" xfId="0" applyFont="1" applyBorder="1" applyAlignment="1">
      <alignment horizontal="center" vertical="center" shrinkToFit="1"/>
    </xf>
    <xf numFmtId="0" fontId="23" fillId="0" borderId="14" xfId="0" applyFont="1" applyBorder="1" applyAlignment="1">
      <alignment horizontal="center" vertical="center" shrinkToFit="1"/>
    </xf>
    <xf numFmtId="0" fontId="23" fillId="0" borderId="0" xfId="0" applyFont="1" applyAlignment="1">
      <alignment horizontal="center" vertical="center" shrinkToFit="1"/>
    </xf>
    <xf numFmtId="0" fontId="23" fillId="0" borderId="7" xfId="0" applyFont="1" applyBorder="1" applyAlignment="1">
      <alignment horizontal="center" vertical="center" shrinkToFit="1"/>
    </xf>
    <xf numFmtId="41" fontId="30" fillId="0" borderId="10" xfId="1" applyFont="1" applyFill="1" applyBorder="1" applyAlignment="1">
      <alignment horizontal="center" vertical="center" wrapText="1"/>
    </xf>
    <xf numFmtId="184" fontId="22" fillId="0" borderId="1" xfId="0" applyNumberFormat="1" applyFont="1" applyBorder="1" applyAlignment="1">
      <alignment horizontal="center" vertical="center"/>
    </xf>
    <xf numFmtId="9" fontId="22" fillId="0" borderId="5" xfId="0" applyNumberFormat="1" applyFont="1" applyBorder="1" applyAlignment="1">
      <alignment horizontal="center" vertical="center" shrinkToFit="1"/>
    </xf>
    <xf numFmtId="181" fontId="22" fillId="0" borderId="8" xfId="1" applyNumberFormat="1" applyFont="1" applyFill="1" applyBorder="1" applyAlignment="1">
      <alignment horizontal="center" vertical="center" shrinkToFit="1"/>
    </xf>
    <xf numFmtId="181" fontId="22" fillId="0" borderId="10" xfId="1" applyNumberFormat="1" applyFont="1" applyFill="1" applyBorder="1" applyAlignment="1">
      <alignment horizontal="center" vertical="center" shrinkToFit="1"/>
    </xf>
    <xf numFmtId="176" fontId="22" fillId="0" borderId="8" xfId="1" applyNumberFormat="1" applyFont="1" applyBorder="1" applyAlignment="1">
      <alignment horizontal="right" vertical="center"/>
    </xf>
    <xf numFmtId="176" fontId="22" fillId="0" borderId="10" xfId="1" applyNumberFormat="1" applyFont="1" applyBorder="1" applyAlignment="1">
      <alignment horizontal="right" vertical="center"/>
    </xf>
    <xf numFmtId="176" fontId="22" fillId="0" borderId="9" xfId="1" applyNumberFormat="1" applyFont="1" applyBorder="1" applyAlignment="1">
      <alignment horizontal="right" vertical="center"/>
    </xf>
    <xf numFmtId="41" fontId="22" fillId="0" borderId="8" xfId="1" applyFont="1" applyBorder="1" applyAlignment="1">
      <alignment horizontal="right" vertical="center"/>
    </xf>
    <xf numFmtId="41" fontId="22" fillId="0" borderId="10" xfId="1" applyFont="1" applyBorder="1" applyAlignment="1">
      <alignment horizontal="right" vertical="center"/>
    </xf>
    <xf numFmtId="41" fontId="22" fillId="0" borderId="9" xfId="1" applyFont="1" applyBorder="1" applyAlignment="1">
      <alignment horizontal="right" vertical="center"/>
    </xf>
    <xf numFmtId="41" fontId="22" fillId="0" borderId="10" xfId="3" applyFont="1" applyFill="1" applyBorder="1" applyAlignment="1">
      <alignment horizontal="right" vertical="center"/>
    </xf>
    <xf numFmtId="41" fontId="22" fillId="0" borderId="8" xfId="1" applyFont="1" applyFill="1" applyBorder="1" applyAlignment="1">
      <alignment horizontal="right" vertical="center" shrinkToFit="1"/>
    </xf>
    <xf numFmtId="41" fontId="22" fillId="0" borderId="10" xfId="1" applyFont="1" applyFill="1" applyBorder="1" applyAlignment="1">
      <alignment horizontal="right" vertical="center" shrinkToFit="1"/>
    </xf>
    <xf numFmtId="41" fontId="22" fillId="0" borderId="9" xfId="1" applyFont="1" applyFill="1" applyBorder="1" applyAlignment="1">
      <alignment horizontal="right" vertical="center" shrinkToFit="1"/>
    </xf>
    <xf numFmtId="10" fontId="22" fillId="0" borderId="5" xfId="0" applyNumberFormat="1" applyFont="1" applyBorder="1" applyAlignment="1">
      <alignment horizontal="center" vertical="center" shrinkToFit="1"/>
    </xf>
    <xf numFmtId="188" fontId="22" fillId="0" borderId="13" xfId="1" applyNumberFormat="1" applyFont="1" applyBorder="1" applyAlignment="1">
      <alignment horizontal="right" vertical="center"/>
    </xf>
    <xf numFmtId="188" fontId="22" fillId="0" borderId="14" xfId="1" applyNumberFormat="1" applyFont="1" applyBorder="1" applyAlignment="1">
      <alignment horizontal="right" vertical="center"/>
    </xf>
    <xf numFmtId="188" fontId="22" fillId="0" borderId="15" xfId="1" applyNumberFormat="1" applyFont="1" applyBorder="1" applyAlignment="1">
      <alignment horizontal="right" vertical="center"/>
    </xf>
    <xf numFmtId="10" fontId="22" fillId="0" borderId="0" xfId="0" applyNumberFormat="1" applyFont="1" applyAlignment="1">
      <alignment horizontal="center" vertical="center" shrinkToFit="1"/>
    </xf>
    <xf numFmtId="188" fontId="22" fillId="0" borderId="8" xfId="0" applyNumberFormat="1" applyFont="1" applyBorder="1" applyAlignment="1">
      <alignment horizontal="right" vertical="center" shrinkToFit="1"/>
    </xf>
    <xf numFmtId="188" fontId="22" fillId="0" borderId="10" xfId="0" applyNumberFormat="1" applyFont="1" applyBorder="1" applyAlignment="1">
      <alignment horizontal="right" vertical="center" shrinkToFit="1"/>
    </xf>
    <xf numFmtId="188" fontId="22" fillId="0" borderId="9" xfId="0" applyNumberFormat="1" applyFont="1" applyBorder="1" applyAlignment="1">
      <alignment horizontal="right" vertical="center" shrinkToFit="1"/>
    </xf>
    <xf numFmtId="0" fontId="22" fillId="0" borderId="11" xfId="0" applyFont="1" applyBorder="1" applyAlignment="1">
      <alignment horizontal="center" vertical="center"/>
    </xf>
    <xf numFmtId="0" fontId="40" fillId="0" borderId="28" xfId="12" applyFont="1" applyBorder="1" applyAlignment="1">
      <alignment horizontal="left" vertical="center" wrapText="1" indent="1"/>
    </xf>
    <xf numFmtId="0" fontId="41" fillId="0" borderId="29" xfId="12" applyFont="1" applyBorder="1" applyAlignment="1">
      <alignment horizontal="left" vertical="center" wrapText="1" indent="1"/>
    </xf>
    <xf numFmtId="0" fontId="41" fillId="0" borderId="30" xfId="12" applyFont="1" applyBorder="1" applyAlignment="1">
      <alignment horizontal="left" vertical="center" wrapText="1" indent="1"/>
    </xf>
    <xf numFmtId="0" fontId="40" fillId="0" borderId="23" xfId="12" applyFont="1" applyBorder="1" applyAlignment="1">
      <alignment horizontal="left" vertical="center" wrapText="1" indent="1"/>
    </xf>
    <xf numFmtId="0" fontId="40" fillId="0" borderId="0" xfId="12" applyFont="1" applyAlignment="1">
      <alignment horizontal="left" vertical="center" indent="1"/>
    </xf>
    <xf numFmtId="0" fontId="40" fillId="0" borderId="24" xfId="12" applyFont="1" applyBorder="1" applyAlignment="1">
      <alignment horizontal="left" vertical="center" indent="1"/>
    </xf>
    <xf numFmtId="0" fontId="40" fillId="0" borderId="31" xfId="12" applyFont="1" applyBorder="1" applyAlignment="1">
      <alignment horizontal="left" vertical="center" wrapText="1"/>
    </xf>
    <xf numFmtId="0" fontId="40" fillId="0" borderId="32" xfId="12" applyFont="1" applyBorder="1" applyAlignment="1">
      <alignment horizontal="left" vertical="center" wrapText="1"/>
    </xf>
    <xf numFmtId="0" fontId="40" fillId="0" borderId="33" xfId="12" applyFont="1" applyBorder="1" applyAlignment="1">
      <alignment horizontal="left" vertical="center" wrapText="1"/>
    </xf>
    <xf numFmtId="0" fontId="39" fillId="2" borderId="17" xfId="11" applyFont="1" applyFill="1" applyBorder="1" applyAlignment="1">
      <alignment horizontal="center" vertical="center" shrinkToFit="1"/>
    </xf>
    <xf numFmtId="0" fontId="39" fillId="2" borderId="18" xfId="11" applyFont="1" applyFill="1" applyBorder="1" applyAlignment="1">
      <alignment horizontal="center" vertical="center" shrinkToFit="1"/>
    </xf>
    <xf numFmtId="0" fontId="39" fillId="2" borderId="19" xfId="11" applyFont="1" applyFill="1" applyBorder="1" applyAlignment="1">
      <alignment horizontal="center" vertical="center" shrinkToFit="1"/>
    </xf>
    <xf numFmtId="0" fontId="40" fillId="3" borderId="20" xfId="12" applyFont="1" applyFill="1" applyBorder="1" applyAlignment="1">
      <alignment horizontal="center" vertical="center"/>
    </xf>
    <xf numFmtId="0" fontId="40" fillId="3" borderId="21" xfId="12" applyFont="1" applyFill="1" applyBorder="1" applyAlignment="1">
      <alignment horizontal="center" vertical="center"/>
    </xf>
    <xf numFmtId="0" fontId="40" fillId="3" borderId="22" xfId="12" applyFont="1" applyFill="1" applyBorder="1" applyAlignment="1">
      <alignment horizontal="center" vertical="center"/>
    </xf>
    <xf numFmtId="0" fontId="40" fillId="3" borderId="25" xfId="12" applyFont="1" applyFill="1" applyBorder="1" applyAlignment="1">
      <alignment horizontal="center" vertical="center"/>
    </xf>
    <xf numFmtId="0" fontId="40" fillId="3" borderId="26" xfId="12" applyFont="1" applyFill="1" applyBorder="1" applyAlignment="1">
      <alignment horizontal="center" vertical="center"/>
    </xf>
    <xf numFmtId="0" fontId="40" fillId="3" borderId="27" xfId="12" applyFont="1" applyFill="1" applyBorder="1" applyAlignment="1">
      <alignment horizontal="center" vertical="center"/>
    </xf>
    <xf numFmtId="0" fontId="40" fillId="0" borderId="34" xfId="12" applyFont="1" applyBorder="1" applyAlignment="1">
      <alignment horizontal="left" vertical="center" wrapText="1" indent="1"/>
    </xf>
    <xf numFmtId="0" fontId="40" fillId="0" borderId="35" xfId="12" applyFont="1" applyBorder="1" applyAlignment="1">
      <alignment horizontal="left" vertical="center" indent="1"/>
    </xf>
    <xf numFmtId="0" fontId="40" fillId="0" borderId="36" xfId="12" applyFont="1" applyBorder="1" applyAlignment="1">
      <alignment horizontal="left" vertical="center" indent="1"/>
    </xf>
  </cellXfs>
  <cellStyles count="13">
    <cellStyle name="쉼표 [0]" xfId="1" builtinId="6"/>
    <cellStyle name="쉼표 [0] 2" xfId="3"/>
    <cellStyle name="쉼표 [0] 3" xfId="6"/>
    <cellStyle name="쉼표 [0] 3 2" xfId="9"/>
    <cellStyle name="쉼표 [0] 4" xfId="7"/>
    <cellStyle name="쉼표 [0] 4 2" xfId="8"/>
    <cellStyle name="표준" xfId="0" builtinId="0"/>
    <cellStyle name="표준 2" xfId="2"/>
    <cellStyle name="표준 2 2 5" xfId="12"/>
    <cellStyle name="표준 3" xfId="4"/>
    <cellStyle name="표준 4" xfId="5"/>
    <cellStyle name="표준 5" xfId="11"/>
    <cellStyle name="표준_2003년 복지관 예산서" xfId="1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5"/>
  <sheetViews>
    <sheetView view="pageBreakPreview" zoomScale="75" zoomScaleNormal="100" zoomScaleSheetLayoutView="75" workbookViewId="0">
      <selection activeCell="L36" sqref="L36"/>
    </sheetView>
  </sheetViews>
  <sheetFormatPr defaultColWidth="8.88671875" defaultRowHeight="13.5"/>
  <cols>
    <col min="1" max="11" width="8.88671875" style="187" customWidth="1"/>
    <col min="12" max="12" width="10.77734375" style="187" customWidth="1"/>
    <col min="13" max="13" width="27" style="187" customWidth="1"/>
    <col min="14" max="16384" width="8.88671875" style="187"/>
  </cols>
  <sheetData>
    <row r="1" spans="1:13" ht="19.5" customHeight="1">
      <c r="A1" s="186"/>
      <c r="B1" s="186"/>
      <c r="C1" s="186"/>
      <c r="D1" s="186"/>
      <c r="E1" s="186"/>
      <c r="F1" s="186"/>
      <c r="G1" s="186"/>
      <c r="H1" s="186"/>
      <c r="I1" s="186"/>
      <c r="J1" s="186"/>
      <c r="K1" s="186"/>
      <c r="L1" s="186"/>
      <c r="M1" s="186"/>
    </row>
    <row r="2" spans="1:13" ht="19.5" customHeight="1">
      <c r="A2" s="269" t="s">
        <v>403</v>
      </c>
      <c r="B2" s="269"/>
      <c r="C2" s="269"/>
      <c r="D2" s="269"/>
      <c r="E2" s="269"/>
      <c r="F2" s="269"/>
      <c r="G2" s="269"/>
      <c r="H2" s="269"/>
      <c r="I2" s="269"/>
      <c r="J2" s="269"/>
      <c r="K2" s="269"/>
      <c r="L2" s="186"/>
      <c r="M2" s="186"/>
    </row>
    <row r="3" spans="1:13" ht="19.5" customHeight="1">
      <c r="A3" s="188"/>
      <c r="B3" s="188"/>
      <c r="C3" s="188"/>
      <c r="D3" s="188"/>
      <c r="E3" s="188"/>
      <c r="F3" s="188"/>
      <c r="G3" s="188"/>
      <c r="H3" s="188"/>
      <c r="I3" s="188"/>
      <c r="J3" s="188"/>
      <c r="K3" s="188"/>
      <c r="L3" s="186"/>
      <c r="M3" s="186"/>
    </row>
    <row r="4" spans="1:13" ht="19.5" customHeight="1">
      <c r="A4" s="186" t="s">
        <v>427</v>
      </c>
      <c r="B4" s="186"/>
      <c r="C4" s="186"/>
      <c r="D4" s="186"/>
      <c r="E4" s="186"/>
      <c r="F4" s="186"/>
      <c r="G4" s="186"/>
      <c r="H4" s="186"/>
      <c r="I4" s="186"/>
      <c r="J4" s="186"/>
      <c r="K4" s="186"/>
      <c r="L4" s="186"/>
      <c r="M4" s="186"/>
    </row>
    <row r="5" spans="1:13" ht="19.5" customHeight="1">
      <c r="A5" s="186"/>
      <c r="B5" s="186"/>
      <c r="C5" s="186"/>
      <c r="D5" s="186"/>
      <c r="E5" s="186"/>
      <c r="F5" s="186"/>
      <c r="G5" s="186"/>
      <c r="H5" s="186"/>
      <c r="I5" s="186"/>
      <c r="J5" s="186"/>
      <c r="K5" s="186"/>
      <c r="L5" s="186"/>
      <c r="M5" s="186"/>
    </row>
    <row r="6" spans="1:13" ht="19.5" customHeight="1">
      <c r="A6" s="186"/>
      <c r="B6" s="268" t="s">
        <v>430</v>
      </c>
      <c r="C6" s="186"/>
      <c r="D6" s="186"/>
      <c r="E6" s="186"/>
      <c r="F6" s="186"/>
      <c r="G6" s="186"/>
      <c r="H6" s="186"/>
      <c r="I6" s="186"/>
      <c r="J6" s="186"/>
      <c r="K6" s="186"/>
      <c r="L6" s="186"/>
      <c r="M6" s="186"/>
    </row>
    <row r="7" spans="1:13" ht="19.5" customHeight="1">
      <c r="A7" s="186"/>
      <c r="B7" s="268" t="s">
        <v>413</v>
      </c>
      <c r="C7" s="186"/>
      <c r="D7" s="186"/>
      <c r="E7" s="186"/>
      <c r="F7" s="186"/>
      <c r="G7" s="186"/>
      <c r="H7" s="186"/>
      <c r="I7" s="186"/>
      <c r="J7" s="186"/>
      <c r="K7" s="186"/>
      <c r="L7" s="186"/>
      <c r="M7" s="186"/>
    </row>
    <row r="8" spans="1:13" ht="19.5" customHeight="1">
      <c r="A8" s="186"/>
      <c r="B8" s="186"/>
      <c r="C8" s="186"/>
      <c r="D8" s="186"/>
      <c r="E8" s="186"/>
      <c r="F8" s="186"/>
      <c r="G8" s="186"/>
      <c r="H8" s="186"/>
      <c r="I8" s="186"/>
      <c r="J8" s="186"/>
      <c r="K8" s="186"/>
      <c r="L8" s="186"/>
      <c r="M8" s="186"/>
    </row>
    <row r="9" spans="1:13" ht="19.5" customHeight="1">
      <c r="A9" s="186" t="s">
        <v>428</v>
      </c>
      <c r="B9" s="186"/>
      <c r="C9" s="186"/>
      <c r="D9" s="186"/>
      <c r="E9" s="186"/>
      <c r="F9" s="186"/>
      <c r="G9" s="186"/>
      <c r="H9" s="186"/>
      <c r="I9" s="186"/>
      <c r="J9" s="186"/>
      <c r="K9" s="186"/>
      <c r="L9" s="186"/>
      <c r="M9" s="186"/>
    </row>
    <row r="10" spans="1:13" ht="19.5" customHeight="1">
      <c r="A10" s="186"/>
      <c r="B10" s="186"/>
      <c r="C10" s="186"/>
      <c r="D10" s="186"/>
      <c r="E10" s="186"/>
      <c r="F10" s="186"/>
      <c r="G10" s="186"/>
      <c r="H10" s="186"/>
      <c r="I10" s="186"/>
      <c r="J10" s="186"/>
      <c r="K10" s="186"/>
      <c r="L10" s="186"/>
      <c r="M10" s="186"/>
    </row>
    <row r="11" spans="1:13" ht="19.5" customHeight="1">
      <c r="A11" s="186" t="s">
        <v>429</v>
      </c>
      <c r="B11" s="186"/>
      <c r="C11" s="186"/>
      <c r="D11" s="186"/>
      <c r="E11" s="186"/>
      <c r="F11" s="186"/>
      <c r="G11" s="186"/>
      <c r="H11" s="186"/>
      <c r="I11" s="186"/>
      <c r="J11" s="186"/>
      <c r="K11" s="186"/>
      <c r="L11" s="186"/>
      <c r="M11" s="186"/>
    </row>
    <row r="12" spans="1:13" ht="19.5" customHeight="1">
      <c r="A12" s="186"/>
      <c r="B12" s="186"/>
      <c r="C12" s="186"/>
      <c r="D12" s="186"/>
      <c r="E12" s="186"/>
      <c r="F12" s="186"/>
      <c r="G12" s="186"/>
      <c r="H12" s="186"/>
      <c r="I12" s="186"/>
      <c r="J12" s="186"/>
      <c r="K12" s="186"/>
      <c r="L12" s="186"/>
      <c r="M12" s="186"/>
    </row>
    <row r="13" spans="1:13" ht="19.5" customHeight="1">
      <c r="A13" s="186" t="s">
        <v>404</v>
      </c>
      <c r="B13" s="186"/>
      <c r="C13" s="186"/>
      <c r="D13" s="186"/>
      <c r="E13" s="186"/>
      <c r="F13" s="186"/>
      <c r="G13" s="186"/>
      <c r="H13" s="186"/>
      <c r="I13" s="186"/>
      <c r="J13" s="186"/>
      <c r="K13" s="186"/>
      <c r="L13" s="186"/>
      <c r="M13" s="186"/>
    </row>
    <row r="14" spans="1:13" ht="19.5" customHeight="1">
      <c r="A14" s="186"/>
      <c r="B14" s="186"/>
      <c r="C14" s="186"/>
      <c r="D14" s="186"/>
      <c r="E14" s="186"/>
      <c r="F14" s="186"/>
      <c r="G14" s="186"/>
      <c r="H14" s="186"/>
      <c r="I14" s="186"/>
      <c r="J14" s="186"/>
      <c r="K14" s="186"/>
      <c r="L14" s="186"/>
      <c r="M14" s="186"/>
    </row>
    <row r="15" spans="1:13" ht="19.5" customHeight="1">
      <c r="A15" s="186"/>
      <c r="B15" s="186" t="s">
        <v>405</v>
      </c>
      <c r="C15" s="186"/>
      <c r="D15" s="186"/>
      <c r="E15" s="186"/>
      <c r="F15" s="186"/>
      <c r="G15" s="186"/>
      <c r="H15" s="186"/>
      <c r="I15" s="186"/>
      <c r="J15" s="186"/>
      <c r="K15" s="186"/>
      <c r="L15" s="186"/>
      <c r="M15" s="186"/>
    </row>
    <row r="16" spans="1:13" ht="19.5" customHeight="1">
      <c r="A16" s="186"/>
      <c r="B16" s="186"/>
      <c r="C16" s="186"/>
      <c r="D16" s="186"/>
      <c r="E16" s="186"/>
      <c r="F16" s="186"/>
      <c r="G16" s="186"/>
      <c r="H16" s="186"/>
      <c r="I16" s="186"/>
      <c r="J16" s="186"/>
      <c r="K16" s="186"/>
      <c r="L16" s="186"/>
      <c r="M16" s="186"/>
    </row>
    <row r="17" spans="1:13" ht="19.5" customHeight="1">
      <c r="A17" s="186"/>
      <c r="B17" s="186" t="s">
        <v>406</v>
      </c>
      <c r="C17" s="186"/>
      <c r="D17" s="186"/>
      <c r="E17" s="186"/>
      <c r="F17" s="186"/>
      <c r="G17" s="186"/>
      <c r="H17" s="186"/>
      <c r="I17" s="186"/>
      <c r="J17" s="186"/>
      <c r="K17" s="186"/>
      <c r="L17" s="186"/>
      <c r="M17" s="186"/>
    </row>
    <row r="18" spans="1:13" ht="19.5" customHeight="1">
      <c r="A18" s="186"/>
      <c r="B18" s="186"/>
      <c r="C18" s="186"/>
      <c r="D18" s="186"/>
      <c r="E18" s="186"/>
      <c r="F18" s="186"/>
      <c r="G18" s="186"/>
      <c r="H18" s="186"/>
      <c r="I18" s="186"/>
      <c r="J18" s="186"/>
      <c r="K18" s="186"/>
      <c r="L18" s="186"/>
      <c r="M18" s="186"/>
    </row>
    <row r="19" spans="1:13" ht="19.5" customHeight="1">
      <c r="A19" s="186" t="s">
        <v>407</v>
      </c>
      <c r="B19" s="186"/>
      <c r="C19" s="186"/>
      <c r="D19" s="186"/>
      <c r="E19" s="186"/>
      <c r="F19" s="186"/>
      <c r="G19" s="186"/>
      <c r="H19" s="186"/>
      <c r="I19" s="186"/>
      <c r="J19" s="186"/>
      <c r="K19" s="186"/>
      <c r="L19" s="186"/>
      <c r="M19" s="186"/>
    </row>
    <row r="20" spans="1:13" ht="19.5" customHeight="1">
      <c r="A20" s="186"/>
      <c r="B20" s="186"/>
      <c r="C20" s="186"/>
      <c r="D20" s="186"/>
      <c r="E20" s="186"/>
      <c r="F20" s="186"/>
      <c r="G20" s="186"/>
      <c r="H20" s="186"/>
      <c r="I20" s="186"/>
      <c r="J20" s="186"/>
      <c r="K20" s="186"/>
      <c r="L20" s="186"/>
      <c r="M20" s="186"/>
    </row>
    <row r="21" spans="1:13" ht="19.5" customHeight="1">
      <c r="A21" s="186"/>
      <c r="B21" s="186" t="s">
        <v>408</v>
      </c>
      <c r="C21" s="186"/>
      <c r="D21" s="186"/>
      <c r="E21" s="186"/>
      <c r="F21" s="186"/>
      <c r="G21" s="186"/>
      <c r="H21" s="186"/>
      <c r="I21" s="186"/>
      <c r="J21" s="186"/>
      <c r="K21" s="186"/>
      <c r="L21" s="186"/>
      <c r="M21" s="186"/>
    </row>
    <row r="22" spans="1:13" ht="19.5" customHeight="1">
      <c r="A22" s="186"/>
      <c r="B22" s="186" t="s">
        <v>409</v>
      </c>
      <c r="C22" s="186"/>
      <c r="D22" s="186"/>
      <c r="E22" s="186"/>
      <c r="F22" s="186"/>
      <c r="G22" s="186"/>
      <c r="H22" s="186"/>
      <c r="I22" s="186"/>
      <c r="J22" s="186"/>
      <c r="K22" s="186"/>
      <c r="L22" s="186"/>
      <c r="M22" s="186"/>
    </row>
    <row r="23" spans="1:13" ht="19.5" customHeight="1">
      <c r="A23" s="186"/>
      <c r="B23" s="186" t="s">
        <v>410</v>
      </c>
      <c r="C23" s="186"/>
      <c r="D23" s="186"/>
      <c r="E23" s="186"/>
      <c r="F23" s="186"/>
      <c r="G23" s="186"/>
      <c r="H23" s="186"/>
      <c r="I23" s="186"/>
      <c r="J23" s="186"/>
      <c r="K23" s="186"/>
      <c r="L23" s="186"/>
      <c r="M23" s="186"/>
    </row>
    <row r="24" spans="1:13" ht="24.95" customHeight="1">
      <c r="A24" s="186"/>
      <c r="B24" s="186"/>
      <c r="C24" s="186"/>
      <c r="D24" s="186"/>
      <c r="E24" s="186"/>
      <c r="F24" s="186"/>
      <c r="G24" s="186"/>
      <c r="H24" s="186"/>
      <c r="I24" s="186"/>
      <c r="J24" s="186"/>
      <c r="K24" s="186"/>
      <c r="L24" s="186"/>
      <c r="M24" s="186"/>
    </row>
    <row r="25" spans="1:13">
      <c r="A25" s="186"/>
      <c r="B25" s="186"/>
      <c r="C25" s="186"/>
      <c r="D25" s="186"/>
      <c r="E25" s="186"/>
      <c r="F25" s="186"/>
      <c r="G25" s="186"/>
      <c r="H25" s="186"/>
      <c r="I25" s="186"/>
      <c r="J25" s="186"/>
      <c r="K25" s="186"/>
      <c r="L25" s="186"/>
      <c r="M25" s="186"/>
    </row>
  </sheetData>
  <mergeCells count="1">
    <mergeCell ref="A2:K2"/>
  </mergeCells>
  <phoneticPr fontId="5" type="noConversion"/>
  <pageMargins left="0.74805557727813721" right="0.74805557727813721" top="0.98430556058883667" bottom="0.98430556058883667" header="0.51166665554046631" footer="0.51166665554046631"/>
  <pageSetup paperSize="9" scale="8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3"/>
  <sheetViews>
    <sheetView view="pageBreakPreview" zoomScale="115" zoomScaleNormal="100" zoomScaleSheetLayoutView="115" workbookViewId="0">
      <selection activeCell="E11" sqref="E11"/>
    </sheetView>
  </sheetViews>
  <sheetFormatPr defaultRowHeight="13.5"/>
  <cols>
    <col min="1" max="1" width="17.21875" customWidth="1"/>
    <col min="2" max="2" width="19.44140625" bestFit="1" customWidth="1"/>
    <col min="3" max="4" width="17.21875" customWidth="1"/>
    <col min="5" max="5" width="19.44140625" bestFit="1" customWidth="1"/>
    <col min="6" max="6" width="17.21875" customWidth="1"/>
    <col min="7" max="7" width="8.88671875" customWidth="1"/>
  </cols>
  <sheetData>
    <row r="1" spans="1:6" ht="30" customHeight="1">
      <c r="A1" s="270" t="s">
        <v>394</v>
      </c>
      <c r="B1" s="270"/>
      <c r="C1" s="270"/>
      <c r="D1" s="270"/>
      <c r="E1" s="270"/>
      <c r="F1" s="270"/>
    </row>
    <row r="2" spans="1:6" ht="36.950000000000003" customHeight="1">
      <c r="A2" s="45"/>
      <c r="B2" s="45"/>
      <c r="C2" s="45"/>
      <c r="D2" s="45"/>
      <c r="E2" s="45"/>
      <c r="F2" s="45"/>
    </row>
    <row r="3" spans="1:6" ht="33.950000000000003" customHeight="1">
      <c r="A3" s="271" t="s">
        <v>46</v>
      </c>
      <c r="B3" s="271"/>
      <c r="C3" s="271"/>
      <c r="D3" s="271"/>
      <c r="E3" s="271"/>
      <c r="F3" s="271"/>
    </row>
    <row r="4" spans="1:6" ht="33.950000000000003" customHeight="1">
      <c r="A4" s="272" t="s">
        <v>47</v>
      </c>
      <c r="B4" s="272"/>
      <c r="C4" s="272"/>
      <c r="D4" s="272" t="s">
        <v>48</v>
      </c>
      <c r="E4" s="272"/>
      <c r="F4" s="272"/>
    </row>
    <row r="5" spans="1:6" ht="33.950000000000003" customHeight="1">
      <c r="A5" s="46" t="s">
        <v>49</v>
      </c>
      <c r="B5" s="46" t="s">
        <v>50</v>
      </c>
      <c r="C5" s="46" t="s">
        <v>51</v>
      </c>
      <c r="D5" s="46" t="s">
        <v>49</v>
      </c>
      <c r="E5" s="46" t="s">
        <v>50</v>
      </c>
      <c r="F5" s="46" t="s">
        <v>51</v>
      </c>
    </row>
    <row r="6" spans="1:6" ht="33.950000000000003" customHeight="1">
      <c r="A6" s="46" t="s">
        <v>52</v>
      </c>
      <c r="B6" s="31">
        <f>SUM(B7:B12)</f>
        <v>8575772.4279999994</v>
      </c>
      <c r="C6" s="31">
        <f>SUM(C7:C12)</f>
        <v>100</v>
      </c>
      <c r="D6" s="46" t="s">
        <v>52</v>
      </c>
      <c r="E6" s="31">
        <f>SUM(E7:E13)</f>
        <v>8575772.4280000012</v>
      </c>
      <c r="F6" s="267">
        <f>SUM(F7:F13)</f>
        <v>99.999999999999986</v>
      </c>
    </row>
    <row r="7" spans="1:6" ht="33.950000000000003" customHeight="1">
      <c r="A7" s="32" t="s">
        <v>53</v>
      </c>
      <c r="B7" s="33">
        <f>총괄표!E8</f>
        <v>1167165</v>
      </c>
      <c r="C7" s="34">
        <f t="shared" ref="C7:C12" si="0">B7/$B$6*100</f>
        <v>13.610027665720143</v>
      </c>
      <c r="D7" s="32" t="s">
        <v>54</v>
      </c>
      <c r="E7" s="33">
        <f>총괄표!L8</f>
        <v>332548.86000000004</v>
      </c>
      <c r="F7" s="34">
        <f>E7/$E$6*100</f>
        <v>3.8777715102866304</v>
      </c>
    </row>
    <row r="8" spans="1:6" ht="33.950000000000003" customHeight="1">
      <c r="A8" s="32" t="s">
        <v>55</v>
      </c>
      <c r="B8" s="33">
        <f>총괄표!E18</f>
        <v>7101810</v>
      </c>
      <c r="C8" s="34">
        <f t="shared" si="0"/>
        <v>82.812482019841212</v>
      </c>
      <c r="D8" s="32" t="s">
        <v>56</v>
      </c>
      <c r="E8" s="35">
        <f>총괄표!L14</f>
        <v>2000</v>
      </c>
      <c r="F8" s="34">
        <f t="shared" ref="F8:F13" si="1">E8/$E$6*100</f>
        <v>2.3321514380092175E-2</v>
      </c>
    </row>
    <row r="9" spans="1:6" ht="33.950000000000003" customHeight="1">
      <c r="A9" s="32" t="s">
        <v>57</v>
      </c>
      <c r="B9" s="33">
        <f>총괄표!E23</f>
        <v>12840</v>
      </c>
      <c r="C9" s="34">
        <f t="shared" si="0"/>
        <v>0.1497241223201918</v>
      </c>
      <c r="D9" s="32" t="s">
        <v>58</v>
      </c>
      <c r="E9" s="33">
        <f>총괄표!L17</f>
        <v>47119</v>
      </c>
      <c r="F9" s="34">
        <f t="shared" si="1"/>
        <v>0.54944321803778151</v>
      </c>
    </row>
    <row r="10" spans="1:6" ht="33.950000000000003" customHeight="1">
      <c r="A10" s="32" t="s">
        <v>59</v>
      </c>
      <c r="B10" s="35">
        <f>총괄표!E28</f>
        <v>16100</v>
      </c>
      <c r="C10" s="34">
        <f t="shared" si="0"/>
        <v>0.18773819075974205</v>
      </c>
      <c r="D10" s="32" t="s">
        <v>60</v>
      </c>
      <c r="E10" s="33">
        <f>총괄표!L25</f>
        <v>3200</v>
      </c>
      <c r="F10" s="34">
        <f t="shared" si="1"/>
        <v>3.7314423008147475E-2</v>
      </c>
    </row>
    <row r="11" spans="1:6" ht="33.950000000000003" customHeight="1">
      <c r="A11" s="32" t="s">
        <v>61</v>
      </c>
      <c r="B11" s="33">
        <f>총괄표!E35</f>
        <v>263192.42800000001</v>
      </c>
      <c r="C11" s="34">
        <f t="shared" si="0"/>
        <v>3.0690229971666878</v>
      </c>
      <c r="D11" s="32" t="s">
        <v>62</v>
      </c>
      <c r="E11" s="33">
        <f>총괄표!L28</f>
        <v>8171451.0970000001</v>
      </c>
      <c r="F11" s="34">
        <f t="shared" si="1"/>
        <v>95.285307132452729</v>
      </c>
    </row>
    <row r="12" spans="1:6" ht="33.950000000000003" customHeight="1">
      <c r="A12" s="32" t="s">
        <v>63</v>
      </c>
      <c r="B12" s="33">
        <f>총괄표!E39</f>
        <v>14665</v>
      </c>
      <c r="C12" s="34">
        <f t="shared" si="0"/>
        <v>0.17100500419202591</v>
      </c>
      <c r="D12" s="32" t="s">
        <v>64</v>
      </c>
      <c r="E12" s="33">
        <f>총괄표!L49</f>
        <v>1000</v>
      </c>
      <c r="F12" s="34">
        <f t="shared" si="1"/>
        <v>1.1660757190046087E-2</v>
      </c>
    </row>
    <row r="13" spans="1:6" ht="30.75" customHeight="1">
      <c r="A13" s="273"/>
      <c r="B13" s="274"/>
      <c r="C13" s="275"/>
      <c r="D13" s="32" t="s">
        <v>20</v>
      </c>
      <c r="E13" s="66">
        <f>총괄표!L52</f>
        <v>18453.470999999998</v>
      </c>
      <c r="F13" s="34">
        <f t="shared" si="1"/>
        <v>0.21518144464455691</v>
      </c>
    </row>
  </sheetData>
  <mergeCells count="5">
    <mergeCell ref="A1:F1"/>
    <mergeCell ref="A3:F3"/>
    <mergeCell ref="A4:C4"/>
    <mergeCell ref="D4:F4"/>
    <mergeCell ref="A13:C13"/>
  </mergeCells>
  <phoneticPr fontId="5" type="noConversion"/>
  <pageMargins left="1.2204724409448819" right="1.1417322834645669" top="0.98425196850393704" bottom="0.98425196850393704" header="0.51181102362204722" footer="0.51181102362204722"/>
  <pageSetup paperSize="9" scale="9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N57"/>
  <sheetViews>
    <sheetView view="pageBreakPreview" zoomScaleNormal="100" zoomScaleSheetLayoutView="100" workbookViewId="0">
      <pane ySplit="5" topLeftCell="A27" activePane="bottomLeft" state="frozen"/>
      <selection activeCell="D186" sqref="D186:D194"/>
      <selection pane="bottomLeft" activeCell="L28" sqref="L28"/>
    </sheetView>
  </sheetViews>
  <sheetFormatPr defaultRowHeight="13.5"/>
  <cols>
    <col min="1" max="1" width="6.109375" bestFit="1" customWidth="1"/>
    <col min="2" max="2" width="5.6640625" bestFit="1" customWidth="1"/>
    <col min="3" max="3" width="12.44140625" customWidth="1"/>
    <col min="4" max="5" width="12.88671875" style="47" customWidth="1"/>
    <col min="6" max="6" width="9.33203125" style="47" bestFit="1" customWidth="1"/>
    <col min="7" max="7" width="7.21875" bestFit="1" customWidth="1"/>
    <col min="8" max="8" width="6.5546875" bestFit="1" customWidth="1"/>
    <col min="9" max="9" width="11.109375" customWidth="1"/>
    <col min="10" max="10" width="11.44140625" customWidth="1"/>
    <col min="11" max="12" width="12.88671875" style="47" customWidth="1"/>
    <col min="13" max="13" width="9.33203125" bestFit="1" customWidth="1"/>
    <col min="14" max="14" width="7.21875" bestFit="1" customWidth="1"/>
  </cols>
  <sheetData>
    <row r="1" spans="1:14" ht="27" customHeight="1">
      <c r="A1" s="290" t="str">
        <f>내역서!A1</f>
        <v>2023년도 부산동구시니어클럽 4차 추가경정예산 내역서(안)</v>
      </c>
      <c r="B1" s="290"/>
      <c r="C1" s="290"/>
      <c r="D1" s="290"/>
      <c r="E1" s="290"/>
      <c r="F1" s="290"/>
      <c r="G1" s="290"/>
      <c r="H1" s="290"/>
      <c r="I1" s="290"/>
      <c r="J1" s="290"/>
      <c r="K1" s="290"/>
      <c r="L1" s="290"/>
      <c r="M1" s="290"/>
      <c r="N1" s="290"/>
    </row>
    <row r="2" spans="1:14" ht="18.95" customHeight="1">
      <c r="A2" s="295" t="s">
        <v>65</v>
      </c>
      <c r="B2" s="295"/>
      <c r="C2" s="295"/>
      <c r="D2" s="295"/>
      <c r="E2" s="295"/>
      <c r="F2" s="295"/>
      <c r="G2" s="295"/>
      <c r="H2" s="296" t="s">
        <v>46</v>
      </c>
      <c r="I2" s="296"/>
      <c r="J2" s="296"/>
      <c r="K2" s="296"/>
      <c r="L2" s="296"/>
      <c r="M2" s="296"/>
      <c r="N2" s="296"/>
    </row>
    <row r="3" spans="1:14" ht="20.25" customHeight="1">
      <c r="A3" s="294" t="s">
        <v>47</v>
      </c>
      <c r="B3" s="294"/>
      <c r="C3" s="294"/>
      <c r="D3" s="294"/>
      <c r="E3" s="294"/>
      <c r="F3" s="294"/>
      <c r="G3" s="294"/>
      <c r="H3" s="294" t="s">
        <v>48</v>
      </c>
      <c r="I3" s="294"/>
      <c r="J3" s="294"/>
      <c r="K3" s="294"/>
      <c r="L3" s="294"/>
      <c r="M3" s="294"/>
      <c r="N3" s="294"/>
    </row>
    <row r="4" spans="1:14" ht="20.100000000000001" customHeight="1">
      <c r="A4" s="276" t="s">
        <v>66</v>
      </c>
      <c r="B4" s="277"/>
      <c r="C4" s="278"/>
      <c r="D4" s="297" t="str">
        <f>내역서!D3</f>
        <v>2023년3차추경예산(A)</v>
      </c>
      <c r="E4" s="297" t="str">
        <f>내역서!E3</f>
        <v>2023년4차추경예산(B)</v>
      </c>
      <c r="F4" s="276" t="s">
        <v>67</v>
      </c>
      <c r="G4" s="278"/>
      <c r="H4" s="276" t="s">
        <v>66</v>
      </c>
      <c r="I4" s="277"/>
      <c r="J4" s="278"/>
      <c r="K4" s="297" t="str">
        <f>D4</f>
        <v>2023년3차추경예산(A)</v>
      </c>
      <c r="L4" s="297" t="str">
        <f>E4</f>
        <v>2023년4차추경예산(B)</v>
      </c>
      <c r="M4" s="276" t="s">
        <v>67</v>
      </c>
      <c r="N4" s="278"/>
    </row>
    <row r="5" spans="1:14" ht="20.100000000000001" customHeight="1">
      <c r="A5" s="23" t="s">
        <v>68</v>
      </c>
      <c r="B5" s="23" t="s">
        <v>69</v>
      </c>
      <c r="C5" s="23" t="s">
        <v>70</v>
      </c>
      <c r="D5" s="298"/>
      <c r="E5" s="298"/>
      <c r="F5" s="58" t="s">
        <v>71</v>
      </c>
      <c r="G5" s="17" t="s">
        <v>72</v>
      </c>
      <c r="H5" s="23" t="s">
        <v>68</v>
      </c>
      <c r="I5" s="23" t="s">
        <v>69</v>
      </c>
      <c r="J5" s="23" t="s">
        <v>70</v>
      </c>
      <c r="K5" s="298"/>
      <c r="L5" s="298"/>
      <c r="M5" s="17" t="s">
        <v>71</v>
      </c>
      <c r="N5" s="17" t="s">
        <v>72</v>
      </c>
    </row>
    <row r="6" spans="1:14" ht="20.100000000000001" customHeight="1">
      <c r="A6" s="291" t="s">
        <v>73</v>
      </c>
      <c r="B6" s="292"/>
      <c r="C6" s="293"/>
      <c r="D6" s="8">
        <f>내역서!D5</f>
        <v>8667151.4279999994</v>
      </c>
      <c r="E6" s="8">
        <f>SUM(E7,E18,E28,E35,E38,E23)</f>
        <v>8575772.4279999994</v>
      </c>
      <c r="F6" s="8">
        <f t="shared" ref="F6:F17" si="0">E6-D6</f>
        <v>-91379</v>
      </c>
      <c r="G6" s="25">
        <f>F6/D6*100</f>
        <v>-1.0543141049179325</v>
      </c>
      <c r="H6" s="291" t="s">
        <v>73</v>
      </c>
      <c r="I6" s="292"/>
      <c r="J6" s="293"/>
      <c r="K6" s="8">
        <f>내역서!D137</f>
        <v>8667151.4279999994</v>
      </c>
      <c r="L6" s="8">
        <f>L7+L24+L28+L49+L52</f>
        <v>8575772.4280000012</v>
      </c>
      <c r="M6" s="8">
        <f>L6-K6</f>
        <v>-91378.999999998137</v>
      </c>
      <c r="N6" s="25">
        <f>M6/K6*100</f>
        <v>-1.054314104917911</v>
      </c>
    </row>
    <row r="7" spans="1:14" ht="20.100000000000001" customHeight="1">
      <c r="A7" s="11" t="s">
        <v>74</v>
      </c>
      <c r="B7" s="279" t="s">
        <v>75</v>
      </c>
      <c r="C7" s="280"/>
      <c r="D7" s="9">
        <f>내역서!D7</f>
        <v>1256534</v>
      </c>
      <c r="E7" s="9">
        <f>E8</f>
        <v>1167165</v>
      </c>
      <c r="F7" s="9">
        <f t="shared" si="0"/>
        <v>-89369</v>
      </c>
      <c r="G7" s="28">
        <f>F7/D7*100</f>
        <v>-7.1123423639949248</v>
      </c>
      <c r="H7" s="18" t="s">
        <v>76</v>
      </c>
      <c r="I7" s="279" t="s">
        <v>75</v>
      </c>
      <c r="J7" s="280"/>
      <c r="K7" s="9">
        <f>SUM(K8,K14,K17)</f>
        <v>391773.64</v>
      </c>
      <c r="L7" s="9">
        <f>SUM(L8,L14,L17)</f>
        <v>381667.86000000004</v>
      </c>
      <c r="M7" s="9">
        <f>L7-K7</f>
        <v>-10105.77999999997</v>
      </c>
      <c r="N7" s="28">
        <f>M7/K7*100</f>
        <v>-2.5794946285819456</v>
      </c>
    </row>
    <row r="8" spans="1:14" ht="20.100000000000001" customHeight="1">
      <c r="A8" s="12" t="s">
        <v>77</v>
      </c>
      <c r="B8" s="14" t="s">
        <v>74</v>
      </c>
      <c r="C8" s="14" t="s">
        <v>78</v>
      </c>
      <c r="D8" s="19">
        <f>내역서!D7</f>
        <v>1256534</v>
      </c>
      <c r="E8" s="9">
        <f>SUM(E9:E17)</f>
        <v>1167165</v>
      </c>
      <c r="F8" s="9">
        <f t="shared" si="0"/>
        <v>-89369</v>
      </c>
      <c r="G8" s="28">
        <f t="shared" ref="G8:G37" si="1">F8/D8*100</f>
        <v>-7.1123423639949248</v>
      </c>
      <c r="H8" s="5"/>
      <c r="I8" s="14" t="s">
        <v>79</v>
      </c>
      <c r="J8" s="29" t="s">
        <v>78</v>
      </c>
      <c r="K8" s="9">
        <f>SUM(K9:K13)</f>
        <v>341803.14</v>
      </c>
      <c r="L8" s="9">
        <f>SUM(L9:L13)</f>
        <v>332548.86000000004</v>
      </c>
      <c r="M8" s="9">
        <f t="shared" ref="M8:M30" si="2">L8-K8</f>
        <v>-9254.2799999999697</v>
      </c>
      <c r="N8" s="28">
        <f t="shared" ref="N8:N30" si="3">M8/K8*100</f>
        <v>-2.7074882928225787</v>
      </c>
    </row>
    <row r="9" spans="1:14" ht="20.100000000000001" customHeight="1">
      <c r="A9" s="12"/>
      <c r="B9" s="15" t="s">
        <v>77</v>
      </c>
      <c r="C9" s="27" t="str">
        <f>내역서!C8</f>
        <v>한땀한땀사업</v>
      </c>
      <c r="D9" s="19">
        <f>내역서!D8</f>
        <v>33600</v>
      </c>
      <c r="E9" s="9">
        <f>내역서!E8</f>
        <v>32000</v>
      </c>
      <c r="F9" s="9">
        <f t="shared" si="0"/>
        <v>-1600</v>
      </c>
      <c r="G9" s="28">
        <f t="shared" si="1"/>
        <v>-4.7619047619047619</v>
      </c>
      <c r="H9" s="5"/>
      <c r="I9" s="15"/>
      <c r="J9" s="7" t="s">
        <v>80</v>
      </c>
      <c r="K9" s="9">
        <f>내역서!D140</f>
        <v>236879.89</v>
      </c>
      <c r="L9" s="9">
        <f>내역서!E140</f>
        <v>230865.01</v>
      </c>
      <c r="M9" s="9">
        <f t="shared" si="2"/>
        <v>-6014.8800000000047</v>
      </c>
      <c r="N9" s="28">
        <f t="shared" si="3"/>
        <v>-2.5392109055775078</v>
      </c>
    </row>
    <row r="10" spans="1:14" ht="20.100000000000001" customHeight="1">
      <c r="A10" s="12"/>
      <c r="B10" s="15"/>
      <c r="C10" s="27" t="str">
        <f>내역서!C9</f>
        <v>청춘6099사업</v>
      </c>
      <c r="D10" s="19">
        <f>내역서!D9</f>
        <v>280000</v>
      </c>
      <c r="E10" s="9">
        <f>내역서!E9</f>
        <v>135000</v>
      </c>
      <c r="F10" s="9">
        <f t="shared" si="0"/>
        <v>-145000</v>
      </c>
      <c r="G10" s="28">
        <f t="shared" si="1"/>
        <v>-51.785714285714292</v>
      </c>
      <c r="H10" s="43"/>
      <c r="I10" s="78"/>
      <c r="J10" s="7" t="s">
        <v>81</v>
      </c>
      <c r="K10" s="183">
        <f>내역서!D154</f>
        <v>40768.379999999997</v>
      </c>
      <c r="L10" s="9">
        <f>내역서!E154</f>
        <v>39022.46</v>
      </c>
      <c r="M10" s="9">
        <f>L10-K10</f>
        <v>-1745.9199999999983</v>
      </c>
      <c r="N10" s="19" t="s">
        <v>287</v>
      </c>
    </row>
    <row r="11" spans="1:14" ht="20.100000000000001" customHeight="1">
      <c r="A11" s="12"/>
      <c r="B11" s="15"/>
      <c r="C11" s="27" t="str">
        <f>내역서!C10</f>
        <v>우렁할매사업</v>
      </c>
      <c r="D11" s="19">
        <f>내역서!D10</f>
        <v>88000</v>
      </c>
      <c r="E11" s="9">
        <f>내역서!E10</f>
        <v>94400</v>
      </c>
      <c r="F11" s="9">
        <f t="shared" si="0"/>
        <v>6400</v>
      </c>
      <c r="G11" s="28">
        <f t="shared" si="1"/>
        <v>7.2727272727272725</v>
      </c>
      <c r="H11" s="5"/>
      <c r="I11" s="15"/>
      <c r="J11" s="7" t="s">
        <v>82</v>
      </c>
      <c r="K11" s="9">
        <f>내역서!D174</f>
        <v>32420.69</v>
      </c>
      <c r="L11" s="9">
        <f>내역서!E174</f>
        <v>29490.63</v>
      </c>
      <c r="M11" s="9">
        <f t="shared" si="2"/>
        <v>-2930.0599999999977</v>
      </c>
      <c r="N11" s="28">
        <f t="shared" si="3"/>
        <v>-9.0376238136819342</v>
      </c>
    </row>
    <row r="12" spans="1:14" ht="20.100000000000001" customHeight="1">
      <c r="A12" s="12"/>
      <c r="B12" s="15"/>
      <c r="C12" s="27" t="str">
        <f>내역서!C11</f>
        <v>화통한할매도시락사업</v>
      </c>
      <c r="D12" s="19">
        <f>내역서!D11</f>
        <v>249240</v>
      </c>
      <c r="E12" s="9">
        <f>내역서!E11</f>
        <v>277200</v>
      </c>
      <c r="F12" s="9">
        <f t="shared" si="0"/>
        <v>27960</v>
      </c>
      <c r="G12" s="28">
        <f t="shared" si="1"/>
        <v>11.218103033220991</v>
      </c>
      <c r="H12" s="5"/>
      <c r="I12" s="15"/>
      <c r="J12" s="7" t="s">
        <v>83</v>
      </c>
      <c r="K12" s="9">
        <f>내역서!D175</f>
        <v>29734.18</v>
      </c>
      <c r="L12" s="9">
        <f>내역서!E175</f>
        <v>29070.76</v>
      </c>
      <c r="M12" s="9">
        <f t="shared" si="2"/>
        <v>-663.42000000000189</v>
      </c>
      <c r="N12" s="28">
        <f t="shared" si="3"/>
        <v>-2.2311696505503158</v>
      </c>
    </row>
    <row r="13" spans="1:14" ht="20.100000000000001" customHeight="1">
      <c r="A13" s="12"/>
      <c r="B13" s="15"/>
      <c r="C13" s="27" t="str">
        <f>내역서!C12</f>
        <v>화통한할매밥상사업</v>
      </c>
      <c r="D13" s="19">
        <f>내역서!D12</f>
        <v>300000</v>
      </c>
      <c r="E13" s="9">
        <f>내역서!E12</f>
        <v>378450</v>
      </c>
      <c r="F13" s="9">
        <f t="shared" si="0"/>
        <v>78450</v>
      </c>
      <c r="G13" s="28">
        <f t="shared" si="1"/>
        <v>26.150000000000002</v>
      </c>
      <c r="H13" s="5"/>
      <c r="I13" s="15"/>
      <c r="J13" s="7" t="s">
        <v>84</v>
      </c>
      <c r="K13" s="9">
        <f>내역서!D180</f>
        <v>2000</v>
      </c>
      <c r="L13" s="9">
        <f>내역서!E180</f>
        <v>4100</v>
      </c>
      <c r="M13" s="9">
        <f t="shared" si="2"/>
        <v>2100</v>
      </c>
      <c r="N13" s="28">
        <f t="shared" si="3"/>
        <v>105</v>
      </c>
    </row>
    <row r="14" spans="1:14" ht="20.100000000000001" customHeight="1">
      <c r="A14" s="12"/>
      <c r="B14" s="15"/>
      <c r="C14" s="27" t="str">
        <f>내역서!C13</f>
        <v>하하호호사업</v>
      </c>
      <c r="D14" s="19">
        <f>내역서!D13</f>
        <v>30000</v>
      </c>
      <c r="E14" s="9">
        <f>내역서!E13</f>
        <v>32000</v>
      </c>
      <c r="F14" s="9">
        <f t="shared" si="0"/>
        <v>2000</v>
      </c>
      <c r="G14" s="28">
        <f t="shared" si="1"/>
        <v>6.666666666666667</v>
      </c>
      <c r="H14" s="5"/>
      <c r="I14" s="14" t="s">
        <v>85</v>
      </c>
      <c r="J14" s="7" t="s">
        <v>78</v>
      </c>
      <c r="K14" s="9">
        <f>K15+K16</f>
        <v>3000</v>
      </c>
      <c r="L14" s="9">
        <f>L15+L16</f>
        <v>2000</v>
      </c>
      <c r="M14" s="9">
        <f t="shared" si="2"/>
        <v>-1000</v>
      </c>
      <c r="N14" s="28">
        <f t="shared" si="3"/>
        <v>-33.333333333333329</v>
      </c>
    </row>
    <row r="15" spans="1:14" ht="20.100000000000001" customHeight="1">
      <c r="A15" s="12"/>
      <c r="B15" s="15"/>
      <c r="C15" s="27" t="str">
        <f>내역서!C14</f>
        <v>168배틀트립사업</v>
      </c>
      <c r="D15" s="19">
        <f>내역서!D14</f>
        <v>80000</v>
      </c>
      <c r="E15" s="9">
        <f>내역서!E14</f>
        <v>28000</v>
      </c>
      <c r="F15" s="9">
        <f t="shared" si="0"/>
        <v>-52000</v>
      </c>
      <c r="G15" s="28">
        <f t="shared" si="1"/>
        <v>-65</v>
      </c>
      <c r="H15" s="5"/>
      <c r="I15" s="15" t="s">
        <v>86</v>
      </c>
      <c r="J15" s="7" t="s">
        <v>87</v>
      </c>
      <c r="K15" s="9">
        <f>내역서!D183</f>
        <v>1000</v>
      </c>
      <c r="L15" s="9">
        <f>내역서!E183</f>
        <v>1000</v>
      </c>
      <c r="M15" s="9">
        <f t="shared" si="2"/>
        <v>0</v>
      </c>
      <c r="N15" s="28">
        <f t="shared" si="3"/>
        <v>0</v>
      </c>
    </row>
    <row r="16" spans="1:14" ht="20.100000000000001" customHeight="1">
      <c r="A16" s="12"/>
      <c r="B16" s="15"/>
      <c r="C16" s="7" t="str">
        <f>내역서!C15</f>
        <v>어묵168사업</v>
      </c>
      <c r="D16" s="19">
        <f>내역서!D15</f>
        <v>70000</v>
      </c>
      <c r="E16" s="9">
        <f>내역서!E15</f>
        <v>60000</v>
      </c>
      <c r="F16" s="9">
        <f t="shared" si="0"/>
        <v>-10000</v>
      </c>
      <c r="G16" s="28">
        <f t="shared" si="1"/>
        <v>-14.285714285714285</v>
      </c>
      <c r="H16" s="5"/>
      <c r="I16" s="15"/>
      <c r="J16" s="7" t="s">
        <v>88</v>
      </c>
      <c r="K16" s="9">
        <f>내역서!D184</f>
        <v>2000</v>
      </c>
      <c r="L16" s="9">
        <f>내역서!E184</f>
        <v>1000</v>
      </c>
      <c r="M16" s="9">
        <f t="shared" si="2"/>
        <v>-1000</v>
      </c>
      <c r="N16" s="28">
        <f t="shared" si="3"/>
        <v>-50</v>
      </c>
    </row>
    <row r="17" spans="1:14" ht="20.100000000000001" customHeight="1">
      <c r="A17" s="12"/>
      <c r="B17" s="15"/>
      <c r="C17" s="7" t="str">
        <f>내역서!C16</f>
        <v>어린이대공원녹지관리사업</v>
      </c>
      <c r="D17" s="19">
        <f>내역서!D16</f>
        <v>125694</v>
      </c>
      <c r="E17" s="9">
        <f>내역서!E16</f>
        <v>130115</v>
      </c>
      <c r="F17" s="9">
        <f t="shared" si="0"/>
        <v>4421</v>
      </c>
      <c r="G17" s="28">
        <f t="shared" si="1"/>
        <v>3.5172721052715321</v>
      </c>
      <c r="H17" s="5"/>
      <c r="I17" s="14" t="s">
        <v>89</v>
      </c>
      <c r="J17" s="54" t="s">
        <v>78</v>
      </c>
      <c r="K17" s="9">
        <f>SUM(K18:K23)</f>
        <v>46970.5</v>
      </c>
      <c r="L17" s="9">
        <f>SUM(L18:L23)</f>
        <v>47119</v>
      </c>
      <c r="M17" s="9">
        <v>148</v>
      </c>
      <c r="N17" s="28">
        <f t="shared" si="3"/>
        <v>0.31509138714725199</v>
      </c>
    </row>
    <row r="18" spans="1:14" ht="20.100000000000001" customHeight="1">
      <c r="A18" s="36" t="s">
        <v>90</v>
      </c>
      <c r="B18" s="287" t="s">
        <v>75</v>
      </c>
      <c r="C18" s="288"/>
      <c r="D18" s="37">
        <f>D19</f>
        <v>7101810</v>
      </c>
      <c r="E18" s="37">
        <f>E19</f>
        <v>7101810</v>
      </c>
      <c r="F18" s="37">
        <f t="shared" ref="F18:F30" si="4">E18-D18</f>
        <v>0</v>
      </c>
      <c r="G18" s="28">
        <f t="shared" si="1"/>
        <v>0</v>
      </c>
      <c r="H18" s="5"/>
      <c r="I18" s="15"/>
      <c r="J18" s="7" t="s">
        <v>91</v>
      </c>
      <c r="K18" s="9">
        <f>내역서!D186</f>
        <v>2000</v>
      </c>
      <c r="L18" s="9">
        <f>내역서!E186</f>
        <v>2500</v>
      </c>
      <c r="M18" s="9">
        <f t="shared" si="2"/>
        <v>500</v>
      </c>
      <c r="N18" s="28">
        <f t="shared" si="3"/>
        <v>25</v>
      </c>
    </row>
    <row r="19" spans="1:14" ht="20.100000000000001" customHeight="1">
      <c r="A19" s="38" t="s">
        <v>77</v>
      </c>
      <c r="B19" s="51" t="s">
        <v>90</v>
      </c>
      <c r="C19" s="52" t="s">
        <v>78</v>
      </c>
      <c r="D19" s="37">
        <f>SUM(D20:D22)</f>
        <v>7101810</v>
      </c>
      <c r="E19" s="37">
        <f>SUM(E20:E22)</f>
        <v>7101810</v>
      </c>
      <c r="F19" s="37">
        <f>SUM(F20:F22)</f>
        <v>0</v>
      </c>
      <c r="G19" s="28">
        <f t="shared" si="1"/>
        <v>0</v>
      </c>
      <c r="H19" s="5"/>
      <c r="I19" s="15"/>
      <c r="J19" s="7" t="s">
        <v>92</v>
      </c>
      <c r="K19" s="9">
        <f>내역서!D187</f>
        <v>26080.5</v>
      </c>
      <c r="L19" s="9">
        <f>내역서!E187</f>
        <v>23279</v>
      </c>
      <c r="M19" s="9">
        <f t="shared" si="2"/>
        <v>-2801.5</v>
      </c>
      <c r="N19" s="28">
        <f t="shared" si="3"/>
        <v>-10.741741914457162</v>
      </c>
    </row>
    <row r="20" spans="1:14" ht="20.100000000000001" customHeight="1">
      <c r="A20" s="38"/>
      <c r="B20" s="39" t="s">
        <v>93</v>
      </c>
      <c r="C20" s="44" t="s">
        <v>94</v>
      </c>
      <c r="D20" s="37">
        <f>내역서!D22</f>
        <v>3342367.5</v>
      </c>
      <c r="E20" s="37">
        <f>내역서!E22</f>
        <v>3342367.5</v>
      </c>
      <c r="F20" s="37">
        <f t="shared" si="4"/>
        <v>0</v>
      </c>
      <c r="G20" s="28">
        <f t="shared" si="1"/>
        <v>0</v>
      </c>
      <c r="H20" s="5"/>
      <c r="I20" s="15"/>
      <c r="J20" s="54" t="s">
        <v>95</v>
      </c>
      <c r="K20" s="9">
        <f>내역서!D194</f>
        <v>5800</v>
      </c>
      <c r="L20" s="9">
        <f>내역서!E194</f>
        <v>5800</v>
      </c>
      <c r="M20" s="9">
        <f t="shared" si="2"/>
        <v>0</v>
      </c>
      <c r="N20" s="28">
        <f t="shared" si="3"/>
        <v>0</v>
      </c>
    </row>
    <row r="21" spans="1:14" ht="20.100000000000001" customHeight="1">
      <c r="A21" s="38"/>
      <c r="B21" s="39"/>
      <c r="C21" s="44" t="s">
        <v>96</v>
      </c>
      <c r="D21" s="37">
        <f>내역서!D54</f>
        <v>2371449.5</v>
      </c>
      <c r="E21" s="37">
        <f>내역서!E54</f>
        <v>2371449.5</v>
      </c>
      <c r="F21" s="37">
        <f t="shared" si="4"/>
        <v>0</v>
      </c>
      <c r="G21" s="28">
        <f t="shared" si="1"/>
        <v>0</v>
      </c>
      <c r="H21" s="5"/>
      <c r="I21" s="15"/>
      <c r="J21" s="7" t="s">
        <v>97</v>
      </c>
      <c r="K21" s="9">
        <f>내역서!D199</f>
        <v>8590</v>
      </c>
      <c r="L21" s="9">
        <f>내역서!E199</f>
        <v>8740</v>
      </c>
      <c r="M21" s="9">
        <f t="shared" si="2"/>
        <v>150</v>
      </c>
      <c r="N21" s="28">
        <f t="shared" si="3"/>
        <v>1.7462165308498252</v>
      </c>
    </row>
    <row r="22" spans="1:14" ht="20.100000000000001" customHeight="1">
      <c r="A22" s="38"/>
      <c r="B22" s="40"/>
      <c r="C22" s="41" t="s">
        <v>98</v>
      </c>
      <c r="D22" s="37">
        <f>내역서!D86</f>
        <v>1387993</v>
      </c>
      <c r="E22" s="37">
        <f>내역서!E86</f>
        <v>1387993</v>
      </c>
      <c r="F22" s="37">
        <f t="shared" si="4"/>
        <v>0</v>
      </c>
      <c r="G22" s="28">
        <f t="shared" si="1"/>
        <v>0</v>
      </c>
      <c r="H22" s="5"/>
      <c r="I22" s="15"/>
      <c r="J22" s="7" t="s">
        <v>99</v>
      </c>
      <c r="K22" s="9">
        <f>내역서!D202</f>
        <v>2500</v>
      </c>
      <c r="L22" s="9">
        <f>내역서!E202</f>
        <v>4800</v>
      </c>
      <c r="M22" s="9">
        <f t="shared" si="2"/>
        <v>2300</v>
      </c>
      <c r="N22" s="28">
        <f t="shared" si="3"/>
        <v>92</v>
      </c>
    </row>
    <row r="23" spans="1:14" ht="20.100000000000001" customHeight="1">
      <c r="A23" s="11" t="s">
        <v>100</v>
      </c>
      <c r="B23" s="279" t="s">
        <v>75</v>
      </c>
      <c r="C23" s="280"/>
      <c r="D23" s="9">
        <f>D24</f>
        <v>14850</v>
      </c>
      <c r="E23" s="9">
        <f>E24</f>
        <v>12840</v>
      </c>
      <c r="F23" s="9">
        <f t="shared" si="4"/>
        <v>-2010</v>
      </c>
      <c r="G23" s="28">
        <f t="shared" si="1"/>
        <v>-13.535353535353536</v>
      </c>
      <c r="H23" s="5"/>
      <c r="I23" s="144"/>
      <c r="J23" s="54" t="s">
        <v>101</v>
      </c>
      <c r="K23" s="30">
        <f>내역서!D204</f>
        <v>2000</v>
      </c>
      <c r="L23" s="30">
        <f>내역서!E204</f>
        <v>2000</v>
      </c>
      <c r="M23" s="9">
        <f t="shared" si="2"/>
        <v>0</v>
      </c>
      <c r="N23" s="28">
        <f t="shared" si="3"/>
        <v>0</v>
      </c>
    </row>
    <row r="24" spans="1:14" ht="20.100000000000001" customHeight="1">
      <c r="A24" s="12" t="s">
        <v>102</v>
      </c>
      <c r="B24" s="15" t="s">
        <v>100</v>
      </c>
      <c r="C24" s="42" t="s">
        <v>78</v>
      </c>
      <c r="D24" s="9">
        <f>SUM(D25:D27)</f>
        <v>14850</v>
      </c>
      <c r="E24" s="9">
        <f>SUM(E25:E27)</f>
        <v>12840</v>
      </c>
      <c r="F24" s="9">
        <f t="shared" si="4"/>
        <v>-2010</v>
      </c>
      <c r="G24" s="28">
        <f t="shared" si="1"/>
        <v>-13.535353535353536</v>
      </c>
      <c r="H24" s="11" t="s">
        <v>103</v>
      </c>
      <c r="I24" s="279" t="s">
        <v>75</v>
      </c>
      <c r="J24" s="280"/>
      <c r="K24" s="19">
        <f>K25</f>
        <v>2000</v>
      </c>
      <c r="L24" s="19">
        <f>L25</f>
        <v>3200</v>
      </c>
      <c r="M24" s="9">
        <f t="shared" si="2"/>
        <v>1200</v>
      </c>
      <c r="N24" s="28">
        <f t="shared" si="3"/>
        <v>60</v>
      </c>
    </row>
    <row r="25" spans="1:14" ht="20.100000000000001" customHeight="1">
      <c r="A25" s="12"/>
      <c r="B25" s="15" t="s">
        <v>77</v>
      </c>
      <c r="C25" s="10" t="s">
        <v>104</v>
      </c>
      <c r="D25" s="9">
        <f>내역서!D119</f>
        <v>4850</v>
      </c>
      <c r="E25" s="9">
        <f>내역서!E119</f>
        <v>4840</v>
      </c>
      <c r="F25" s="9">
        <f t="shared" si="4"/>
        <v>-10</v>
      </c>
      <c r="G25" s="28">
        <f t="shared" si="1"/>
        <v>-0.2061855670103093</v>
      </c>
      <c r="H25" s="12" t="s">
        <v>105</v>
      </c>
      <c r="I25" s="14" t="s">
        <v>106</v>
      </c>
      <c r="J25" s="29" t="s">
        <v>78</v>
      </c>
      <c r="K25" s="19">
        <f>SUM(K26:K27)</f>
        <v>2000</v>
      </c>
      <c r="L25" s="19">
        <f>SUM(L26:L27)</f>
        <v>3200</v>
      </c>
      <c r="M25" s="9">
        <f>L25-K25</f>
        <v>1200</v>
      </c>
      <c r="N25" s="28">
        <f t="shared" si="3"/>
        <v>60</v>
      </c>
    </row>
    <row r="26" spans="1:14" ht="20.100000000000001" customHeight="1">
      <c r="A26" s="12"/>
      <c r="B26" s="15"/>
      <c r="C26" s="10" t="s">
        <v>27</v>
      </c>
      <c r="D26" s="9">
        <f>내역서!D120</f>
        <v>10000</v>
      </c>
      <c r="E26" s="9">
        <f>내역서!E120</f>
        <v>8000</v>
      </c>
      <c r="F26" s="9">
        <f>E26-D26</f>
        <v>-2000</v>
      </c>
      <c r="G26" s="28">
        <f t="shared" si="1"/>
        <v>-20</v>
      </c>
      <c r="H26" s="185"/>
      <c r="I26" s="15"/>
      <c r="J26" s="7" t="s">
        <v>106</v>
      </c>
      <c r="K26" s="19">
        <f>내역서!D210</f>
        <v>0</v>
      </c>
      <c r="L26" s="19">
        <f>내역서!E210</f>
        <v>2200</v>
      </c>
      <c r="M26" s="9">
        <f>L26-K26</f>
        <v>2200</v>
      </c>
      <c r="N26" s="28">
        <v>0</v>
      </c>
    </row>
    <row r="27" spans="1:14" ht="20.100000000000001" customHeight="1">
      <c r="A27" s="13"/>
      <c r="B27" s="16"/>
      <c r="C27" s="10"/>
      <c r="D27" s="9"/>
      <c r="E27" s="9"/>
      <c r="F27" s="9"/>
      <c r="G27" s="28"/>
      <c r="H27" s="57"/>
      <c r="I27" s="16"/>
      <c r="J27" s="7" t="s">
        <v>110</v>
      </c>
      <c r="K27" s="19">
        <f>내역서!D211</f>
        <v>2000</v>
      </c>
      <c r="L27" s="19">
        <f>내역서!E211</f>
        <v>1000</v>
      </c>
      <c r="M27" s="9">
        <f>L27-K27</f>
        <v>-1000</v>
      </c>
      <c r="N27" s="28">
        <f t="shared" si="3"/>
        <v>-50</v>
      </c>
    </row>
    <row r="28" spans="1:14" ht="20.100000000000001" customHeight="1">
      <c r="A28" s="61" t="s">
        <v>107</v>
      </c>
      <c r="B28" s="285" t="s">
        <v>108</v>
      </c>
      <c r="C28" s="286"/>
      <c r="D28" s="59">
        <f>D29</f>
        <v>16100</v>
      </c>
      <c r="E28" s="59">
        <f>E29</f>
        <v>16100</v>
      </c>
      <c r="F28" s="59">
        <f t="shared" si="4"/>
        <v>0</v>
      </c>
      <c r="G28" s="28">
        <f t="shared" si="1"/>
        <v>0</v>
      </c>
      <c r="H28" s="60" t="s">
        <v>120</v>
      </c>
      <c r="I28" s="289" t="s">
        <v>40</v>
      </c>
      <c r="J28" s="289"/>
      <c r="K28" s="9">
        <f>K29+K35</f>
        <v>8253925.1399999997</v>
      </c>
      <c r="L28" s="9">
        <f>L29+L35</f>
        <v>8171451.0970000001</v>
      </c>
      <c r="M28" s="9">
        <f t="shared" si="2"/>
        <v>-82474.042999999598</v>
      </c>
      <c r="N28" s="28">
        <f t="shared" si="3"/>
        <v>-0.99920997102718578</v>
      </c>
    </row>
    <row r="29" spans="1:14" ht="20.100000000000001" customHeight="1">
      <c r="A29" s="62"/>
      <c r="B29" s="283" t="s">
        <v>109</v>
      </c>
      <c r="C29" s="65" t="s">
        <v>78</v>
      </c>
      <c r="D29" s="59">
        <f>D30</f>
        <v>16100</v>
      </c>
      <c r="E29" s="59">
        <f>E30</f>
        <v>16100</v>
      </c>
      <c r="F29" s="59">
        <f t="shared" si="4"/>
        <v>0</v>
      </c>
      <c r="G29" s="28">
        <f t="shared" si="1"/>
        <v>0</v>
      </c>
      <c r="H29" s="55"/>
      <c r="I29" s="14" t="s">
        <v>119</v>
      </c>
      <c r="J29" s="29" t="s">
        <v>41</v>
      </c>
      <c r="K29" s="9">
        <f>K30</f>
        <v>13246.5</v>
      </c>
      <c r="L29" s="9">
        <f>L30</f>
        <v>22251.5</v>
      </c>
      <c r="M29" s="9">
        <f t="shared" si="2"/>
        <v>9005</v>
      </c>
      <c r="N29" s="28">
        <f t="shared" si="3"/>
        <v>67.980221190503158</v>
      </c>
    </row>
    <row r="30" spans="1:14" ht="20.100000000000001" customHeight="1">
      <c r="A30" s="63"/>
      <c r="B30" s="284"/>
      <c r="C30" s="168" t="s">
        <v>111</v>
      </c>
      <c r="D30" s="70">
        <f>내역서!D123</f>
        <v>16100</v>
      </c>
      <c r="E30" s="70">
        <f>내역서!E123</f>
        <v>16100</v>
      </c>
      <c r="F30" s="70">
        <f t="shared" si="4"/>
        <v>0</v>
      </c>
      <c r="G30" s="28">
        <f t="shared" si="1"/>
        <v>0</v>
      </c>
      <c r="H30" s="56"/>
      <c r="I30" s="16"/>
      <c r="J30" s="7" t="str">
        <f>내역서!C214</f>
        <v>기타사업</v>
      </c>
      <c r="K30" s="9">
        <f>내역서!D213</f>
        <v>13246.5</v>
      </c>
      <c r="L30" s="70">
        <f>내역서!E213</f>
        <v>22251.5</v>
      </c>
      <c r="M30" s="9">
        <f t="shared" si="2"/>
        <v>9005</v>
      </c>
      <c r="N30" s="28">
        <f t="shared" si="3"/>
        <v>67.980221190503158</v>
      </c>
    </row>
    <row r="31" spans="1:14" ht="18.95" customHeight="1">
      <c r="A31" s="282" t="s">
        <v>112</v>
      </c>
      <c r="B31" s="282"/>
      <c r="C31" s="282"/>
      <c r="D31" s="282"/>
      <c r="E31" s="282"/>
      <c r="F31" s="282"/>
      <c r="G31" s="282"/>
      <c r="H31" s="281" t="s">
        <v>46</v>
      </c>
      <c r="I31" s="281"/>
      <c r="J31" s="281"/>
      <c r="K31" s="281"/>
      <c r="L31" s="281"/>
      <c r="M31" s="281"/>
      <c r="N31" s="281"/>
    </row>
    <row r="32" spans="1:14" ht="22.5" customHeight="1">
      <c r="A32" s="276" t="s">
        <v>47</v>
      </c>
      <c r="B32" s="277"/>
      <c r="C32" s="277"/>
      <c r="D32" s="277"/>
      <c r="E32" s="277"/>
      <c r="F32" s="277"/>
      <c r="G32" s="278"/>
      <c r="H32" s="276" t="s">
        <v>48</v>
      </c>
      <c r="I32" s="277"/>
      <c r="J32" s="277"/>
      <c r="K32" s="277"/>
      <c r="L32" s="277"/>
      <c r="M32" s="277"/>
      <c r="N32" s="278"/>
    </row>
    <row r="33" spans="1:14" ht="22.5" customHeight="1">
      <c r="A33" s="276" t="s">
        <v>66</v>
      </c>
      <c r="B33" s="277"/>
      <c r="C33" s="278"/>
      <c r="D33" s="297" t="str">
        <f>D4</f>
        <v>2023년3차추경예산(A)</v>
      </c>
      <c r="E33" s="299" t="str">
        <f>E4</f>
        <v>2023년4차추경예산(B)</v>
      </c>
      <c r="F33" s="276" t="s">
        <v>67</v>
      </c>
      <c r="G33" s="278"/>
      <c r="H33" s="276" t="s">
        <v>66</v>
      </c>
      <c r="I33" s="277"/>
      <c r="J33" s="278"/>
      <c r="K33" s="297" t="str">
        <f>K4</f>
        <v>2023년3차추경예산(A)</v>
      </c>
      <c r="L33" s="299" t="str">
        <f>L4</f>
        <v>2023년4차추경예산(B)</v>
      </c>
      <c r="M33" s="276" t="s">
        <v>67</v>
      </c>
      <c r="N33" s="278"/>
    </row>
    <row r="34" spans="1:14" ht="22.5" customHeight="1">
      <c r="A34" s="23" t="s">
        <v>68</v>
      </c>
      <c r="B34" s="23" t="s">
        <v>69</v>
      </c>
      <c r="C34" s="23" t="s">
        <v>70</v>
      </c>
      <c r="D34" s="298"/>
      <c r="E34" s="300"/>
      <c r="F34" s="58" t="s">
        <v>71</v>
      </c>
      <c r="G34" s="17" t="s">
        <v>72</v>
      </c>
      <c r="H34" s="23" t="s">
        <v>68</v>
      </c>
      <c r="I34" s="23" t="s">
        <v>69</v>
      </c>
      <c r="J34" s="23" t="s">
        <v>70</v>
      </c>
      <c r="K34" s="298"/>
      <c r="L34" s="300"/>
      <c r="M34" s="17" t="s">
        <v>71</v>
      </c>
      <c r="N34" s="17" t="s">
        <v>72</v>
      </c>
    </row>
    <row r="35" spans="1:14" ht="22.5" customHeight="1">
      <c r="A35" s="169" t="s">
        <v>39</v>
      </c>
      <c r="B35" s="279" t="s">
        <v>40</v>
      </c>
      <c r="C35" s="280"/>
      <c r="D35" s="9">
        <f t="shared" ref="D35:F36" si="5">D36</f>
        <v>263192.46799999999</v>
      </c>
      <c r="E35" s="9">
        <f t="shared" si="5"/>
        <v>263192.42800000001</v>
      </c>
      <c r="F35" s="9">
        <f t="shared" si="5"/>
        <v>-3.9999999979045242E-2</v>
      </c>
      <c r="G35" s="28">
        <f t="shared" si="1"/>
        <v>-1.5198003302680092E-5</v>
      </c>
      <c r="H35" s="12" t="s">
        <v>120</v>
      </c>
      <c r="I35" s="51" t="s">
        <v>1</v>
      </c>
      <c r="J35" s="73" t="s">
        <v>78</v>
      </c>
      <c r="K35" s="48">
        <f>SUM(K36:K48)</f>
        <v>8240678.6399999997</v>
      </c>
      <c r="L35" s="48">
        <f>SUM(L36:L48)</f>
        <v>8149199.5970000001</v>
      </c>
      <c r="M35" s="48">
        <f>SUM(M36:M48)</f>
        <v>-91479.043000000005</v>
      </c>
      <c r="N35" s="28">
        <f t="shared" ref="N35:N55" si="6">M35/K35*100</f>
        <v>-1.1100911344359863</v>
      </c>
    </row>
    <row r="36" spans="1:14" ht="22.5" customHeight="1">
      <c r="A36" s="169"/>
      <c r="B36" s="29" t="s">
        <v>39</v>
      </c>
      <c r="C36" s="29" t="s">
        <v>41</v>
      </c>
      <c r="D36" s="9">
        <f t="shared" si="5"/>
        <v>263192.46799999999</v>
      </c>
      <c r="E36" s="9">
        <f t="shared" si="5"/>
        <v>263192.42800000001</v>
      </c>
      <c r="F36" s="9">
        <f t="shared" si="5"/>
        <v>-3.9999999979045242E-2</v>
      </c>
      <c r="G36" s="28">
        <f t="shared" si="1"/>
        <v>-1.5198003302680092E-5</v>
      </c>
      <c r="H36" s="55"/>
      <c r="I36" s="15"/>
      <c r="J36" s="7" t="str">
        <f>내역서!C226</f>
        <v>공익형사업단</v>
      </c>
      <c r="K36" s="19">
        <f>내역서!D226</f>
        <v>2817630</v>
      </c>
      <c r="L36" s="139">
        <f>내역서!E226</f>
        <v>2817630</v>
      </c>
      <c r="M36" s="48">
        <f>L36-K36</f>
        <v>0</v>
      </c>
      <c r="N36" s="28">
        <f t="shared" si="6"/>
        <v>0</v>
      </c>
    </row>
    <row r="37" spans="1:14" ht="22.5" customHeight="1">
      <c r="A37" s="169"/>
      <c r="B37" s="168"/>
      <c r="C37" s="168" t="s">
        <v>42</v>
      </c>
      <c r="D37" s="9">
        <f>내역서!D126</f>
        <v>263192.46799999999</v>
      </c>
      <c r="E37" s="9">
        <f>내역서!E126</f>
        <v>263192.42800000001</v>
      </c>
      <c r="F37" s="9">
        <f>E37-D37</f>
        <v>-3.9999999979045242E-2</v>
      </c>
      <c r="G37" s="167">
        <f t="shared" si="1"/>
        <v>-1.5198003302680092E-5</v>
      </c>
      <c r="H37" s="55"/>
      <c r="I37" s="15"/>
      <c r="J37" s="136" t="str">
        <f>내역서!C243</f>
        <v>사회서비스사업비</v>
      </c>
      <c r="K37" s="19">
        <f>내역서!D243</f>
        <v>2815505</v>
      </c>
      <c r="L37" s="139">
        <f>내역서!E243</f>
        <v>2815505</v>
      </c>
      <c r="M37" s="48">
        <f t="shared" ref="M37:M55" si="7">L37-K37</f>
        <v>0</v>
      </c>
      <c r="N37" s="28">
        <f t="shared" si="6"/>
        <v>0</v>
      </c>
    </row>
    <row r="38" spans="1:14" ht="22.5" customHeight="1">
      <c r="A38" s="11" t="s">
        <v>43</v>
      </c>
      <c r="B38" s="279" t="s">
        <v>40</v>
      </c>
      <c r="C38" s="280"/>
      <c r="D38" s="9">
        <f>D39</f>
        <v>14665</v>
      </c>
      <c r="E38" s="9">
        <f>E39</f>
        <v>14665</v>
      </c>
      <c r="F38" s="9">
        <f>E38-D38</f>
        <v>0</v>
      </c>
      <c r="G38" s="28">
        <f>F38/D38*100</f>
        <v>0</v>
      </c>
      <c r="H38" s="135"/>
      <c r="I38" s="15"/>
      <c r="J38" s="41" t="str">
        <f>내역서!C263</f>
        <v>동구신중년모니터링단</v>
      </c>
      <c r="K38" s="48">
        <f>내역서!D263</f>
        <v>60000</v>
      </c>
      <c r="L38" s="48">
        <f>내역서!E263</f>
        <v>60000</v>
      </c>
      <c r="M38" s="48">
        <f t="shared" si="7"/>
        <v>0</v>
      </c>
      <c r="N38" s="28">
        <f t="shared" si="6"/>
        <v>0</v>
      </c>
    </row>
    <row r="39" spans="1:14" ht="22.5" customHeight="1">
      <c r="A39" s="12"/>
      <c r="B39" s="14" t="s">
        <v>43</v>
      </c>
      <c r="C39" s="29" t="s">
        <v>41</v>
      </c>
      <c r="D39" s="9">
        <f>D40+D41</f>
        <v>14665</v>
      </c>
      <c r="E39" s="9">
        <f>E40+E41</f>
        <v>14665</v>
      </c>
      <c r="F39" s="9">
        <f>E39-D39</f>
        <v>0</v>
      </c>
      <c r="G39" s="28">
        <f>F39/D39*100</f>
        <v>0</v>
      </c>
      <c r="H39" s="12"/>
      <c r="I39" s="141"/>
      <c r="J39" s="41" t="str">
        <f>내역서!C265</f>
        <v>한땀한땀사업</v>
      </c>
      <c r="K39" s="48">
        <f>내역서!D265</f>
        <v>132451</v>
      </c>
      <c r="L39" s="48">
        <f>내역서!E265</f>
        <v>130923</v>
      </c>
      <c r="M39" s="48">
        <f t="shared" si="7"/>
        <v>-1528</v>
      </c>
      <c r="N39" s="28">
        <f t="shared" si="6"/>
        <v>-1.1536341741474205</v>
      </c>
    </row>
    <row r="40" spans="1:14" ht="22.5" customHeight="1">
      <c r="A40" s="12"/>
      <c r="B40" s="15"/>
      <c r="C40" s="10" t="s">
        <v>44</v>
      </c>
      <c r="D40" s="9">
        <f>내역서!D132</f>
        <v>165</v>
      </c>
      <c r="E40" s="9">
        <f>내역서!E132</f>
        <v>165</v>
      </c>
      <c r="F40" s="9">
        <f>E40-D40</f>
        <v>0</v>
      </c>
      <c r="G40" s="28">
        <f>F40/D40*100</f>
        <v>0</v>
      </c>
      <c r="H40" s="12"/>
      <c r="I40" s="141"/>
      <c r="J40" s="41" t="str">
        <f>내역서!C267</f>
        <v>청춘6099사업</v>
      </c>
      <c r="K40" s="48">
        <f>내역서!D267</f>
        <v>427126</v>
      </c>
      <c r="L40" s="48">
        <f>내역서!E267</f>
        <v>282125</v>
      </c>
      <c r="M40" s="48">
        <f t="shared" si="7"/>
        <v>-145001</v>
      </c>
      <c r="N40" s="28">
        <f t="shared" si="6"/>
        <v>-33.948062164326217</v>
      </c>
    </row>
    <row r="41" spans="1:14" ht="22.5" customHeight="1">
      <c r="A41" s="13"/>
      <c r="B41" s="16"/>
      <c r="C41" s="20" t="s">
        <v>45</v>
      </c>
      <c r="D41" s="9">
        <f>내역서!D133</f>
        <v>14500</v>
      </c>
      <c r="E41" s="9">
        <f>내역서!E133</f>
        <v>14500</v>
      </c>
      <c r="F41" s="9">
        <f>E41-D41</f>
        <v>0</v>
      </c>
      <c r="G41" s="28">
        <f>F41/D41*100</f>
        <v>0</v>
      </c>
      <c r="H41" s="12"/>
      <c r="I41" s="142"/>
      <c r="J41" s="41" t="str">
        <f>내역서!C272</f>
        <v>우렁할매사업</v>
      </c>
      <c r="K41" s="48">
        <f>내역서!D272</f>
        <v>201059</v>
      </c>
      <c r="L41" s="48">
        <f>내역서!E272</f>
        <v>205227</v>
      </c>
      <c r="M41" s="48">
        <f t="shared" si="7"/>
        <v>4168</v>
      </c>
      <c r="N41" s="28">
        <f t="shared" si="6"/>
        <v>2.0730233414072483</v>
      </c>
    </row>
    <row r="42" spans="1:14" ht="22.5" customHeight="1">
      <c r="A42" s="170"/>
      <c r="B42" s="171"/>
      <c r="C42" s="171"/>
      <c r="D42" s="171"/>
      <c r="E42" s="171"/>
      <c r="F42" s="171"/>
      <c r="G42" s="172"/>
      <c r="H42" s="12"/>
      <c r="I42" s="142"/>
      <c r="J42" s="41" t="str">
        <f>내역서!C274</f>
        <v>화통한할매밥상</v>
      </c>
      <c r="K42" s="48">
        <f>내역서!D274</f>
        <v>435995.64</v>
      </c>
      <c r="L42" s="48">
        <f>내역서!E274</f>
        <v>514010</v>
      </c>
      <c r="M42" s="48">
        <f t="shared" si="7"/>
        <v>78014.359999999986</v>
      </c>
      <c r="N42" s="28">
        <f t="shared" si="6"/>
        <v>17.893380768670067</v>
      </c>
    </row>
    <row r="43" spans="1:14" ht="22.5" customHeight="1">
      <c r="A43" s="173"/>
      <c r="D43"/>
      <c r="E43"/>
      <c r="F43"/>
      <c r="G43" s="174"/>
      <c r="H43" s="12"/>
      <c r="I43" s="142"/>
      <c r="J43" s="41" t="str">
        <f>내역서!C276</f>
        <v>하하호호</v>
      </c>
      <c r="K43" s="48">
        <f>내역서!D276</f>
        <v>125046</v>
      </c>
      <c r="L43" s="48">
        <f>내역서!E276</f>
        <v>126520</v>
      </c>
      <c r="M43" s="48">
        <f t="shared" si="7"/>
        <v>1474</v>
      </c>
      <c r="N43" s="28">
        <f t="shared" si="6"/>
        <v>1.1787662140332358</v>
      </c>
    </row>
    <row r="44" spans="1:14" ht="22.5" customHeight="1">
      <c r="A44" s="173"/>
      <c r="D44"/>
      <c r="E44"/>
      <c r="F44"/>
      <c r="G44" s="174"/>
      <c r="H44" s="12"/>
      <c r="I44" s="142"/>
      <c r="J44" s="41" t="str">
        <f>내역서!C278</f>
        <v>화통한할매도시락</v>
      </c>
      <c r="K44" s="48">
        <f>내역서!D278</f>
        <v>409941</v>
      </c>
      <c r="L44" s="48">
        <f>내역서!E278</f>
        <v>437576</v>
      </c>
      <c r="M44" s="48">
        <f t="shared" si="7"/>
        <v>27635</v>
      </c>
      <c r="N44" s="28">
        <f t="shared" si="6"/>
        <v>6.7412139795726702</v>
      </c>
    </row>
    <row r="45" spans="1:14" ht="22.5" customHeight="1">
      <c r="A45" s="173"/>
      <c r="D45"/>
      <c r="E45"/>
      <c r="F45"/>
      <c r="G45" s="174"/>
      <c r="H45" s="12"/>
      <c r="I45" s="142"/>
      <c r="J45" s="7" t="str">
        <f>내역서!C280</f>
        <v>어묵168</v>
      </c>
      <c r="K45" s="140">
        <f>내역서!D280</f>
        <v>175431</v>
      </c>
      <c r="L45" s="140">
        <f>내역서!E280</f>
        <v>165393.61600000001</v>
      </c>
      <c r="M45" s="48">
        <f t="shared" si="7"/>
        <v>-10037.383999999991</v>
      </c>
      <c r="N45" s="28">
        <f t="shared" si="6"/>
        <v>-5.7215566234017885</v>
      </c>
    </row>
    <row r="46" spans="1:14" ht="22.5" customHeight="1">
      <c r="A46" s="173"/>
      <c r="D46"/>
      <c r="E46"/>
      <c r="F46"/>
      <c r="G46" s="174"/>
      <c r="H46" s="12"/>
      <c r="I46" s="40"/>
      <c r="J46" s="7" t="str">
        <f>내역서!C282</f>
        <v>168배틀트립</v>
      </c>
      <c r="K46" s="140">
        <f>내역서!D282</f>
        <v>157580</v>
      </c>
      <c r="L46" s="140">
        <f>내역서!E282</f>
        <v>106955</v>
      </c>
      <c r="M46" s="48">
        <f t="shared" si="7"/>
        <v>-50625</v>
      </c>
      <c r="N46" s="28">
        <f t="shared" si="6"/>
        <v>-32.126538900875744</v>
      </c>
    </row>
    <row r="47" spans="1:14" ht="22.5" customHeight="1">
      <c r="A47" s="173"/>
      <c r="D47"/>
      <c r="E47"/>
      <c r="F47"/>
      <c r="G47" s="174"/>
      <c r="H47" s="12"/>
      <c r="I47" s="40"/>
      <c r="J47" s="7" t="str">
        <f>내역서!C284</f>
        <v>어린이대공원녹지관리사업</v>
      </c>
      <c r="K47" s="140">
        <f>내역서!D284</f>
        <v>136834</v>
      </c>
      <c r="L47" s="140">
        <f>내역서!E284</f>
        <v>141254.981</v>
      </c>
      <c r="M47" s="48">
        <f t="shared" si="7"/>
        <v>4420.9809999999998</v>
      </c>
      <c r="N47" s="28">
        <f t="shared" si="6"/>
        <v>3.2309082537965708</v>
      </c>
    </row>
    <row r="48" spans="1:14" ht="22.5" customHeight="1">
      <c r="A48" s="173"/>
      <c r="D48"/>
      <c r="E48"/>
      <c r="F48"/>
      <c r="G48" s="174"/>
      <c r="H48" s="12"/>
      <c r="I48" s="40"/>
      <c r="J48" s="7" t="str">
        <f>내역서!C286</f>
        <v>전담인력사업비</v>
      </c>
      <c r="K48" s="140">
        <f>내역서!D286</f>
        <v>346080</v>
      </c>
      <c r="L48" s="140">
        <f>내역서!E286</f>
        <v>346080</v>
      </c>
      <c r="M48" s="48">
        <f t="shared" si="7"/>
        <v>0</v>
      </c>
      <c r="N48" s="28">
        <f t="shared" si="6"/>
        <v>0</v>
      </c>
    </row>
    <row r="49" spans="1:14" ht="22.5" customHeight="1">
      <c r="A49" s="173"/>
      <c r="D49"/>
      <c r="E49"/>
      <c r="F49"/>
      <c r="G49" s="174"/>
      <c r="H49" s="11" t="s">
        <v>113</v>
      </c>
      <c r="I49" s="71" t="s">
        <v>75</v>
      </c>
      <c r="J49" s="72"/>
      <c r="K49" s="9">
        <f>SUM(K50)</f>
        <v>1000</v>
      </c>
      <c r="L49" s="9">
        <f>SUM(L50)</f>
        <v>1000</v>
      </c>
      <c r="M49" s="48">
        <f t="shared" si="7"/>
        <v>0</v>
      </c>
      <c r="N49" s="28">
        <f t="shared" si="6"/>
        <v>0</v>
      </c>
    </row>
    <row r="50" spans="1:14" ht="22.5" customHeight="1">
      <c r="A50" s="173"/>
      <c r="D50"/>
      <c r="E50"/>
      <c r="F50"/>
      <c r="G50" s="174"/>
      <c r="H50" s="21"/>
      <c r="I50" s="14" t="s">
        <v>113</v>
      </c>
      <c r="J50" s="29" t="s">
        <v>78</v>
      </c>
      <c r="K50" s="9">
        <f>SUM(K51)</f>
        <v>1000</v>
      </c>
      <c r="L50" s="9">
        <f>SUM(L51)</f>
        <v>1000</v>
      </c>
      <c r="M50" s="48">
        <f t="shared" si="7"/>
        <v>0</v>
      </c>
      <c r="N50" s="28">
        <f t="shared" si="6"/>
        <v>0</v>
      </c>
    </row>
    <row r="51" spans="1:14" ht="22.5" customHeight="1">
      <c r="A51" s="173"/>
      <c r="D51"/>
      <c r="E51"/>
      <c r="F51"/>
      <c r="G51" s="174"/>
      <c r="H51" s="22"/>
      <c r="I51" s="16"/>
      <c r="J51" s="7" t="str">
        <f>내역서!C291</f>
        <v>잡지출</v>
      </c>
      <c r="K51" s="9">
        <f>내역서!D291</f>
        <v>1000</v>
      </c>
      <c r="L51" s="9">
        <f>내역서!E291</f>
        <v>1000</v>
      </c>
      <c r="M51" s="48">
        <f t="shared" si="7"/>
        <v>0</v>
      </c>
      <c r="N51" s="28">
        <f t="shared" si="6"/>
        <v>0</v>
      </c>
    </row>
    <row r="52" spans="1:14" ht="22.5" customHeight="1">
      <c r="A52" s="173"/>
      <c r="D52"/>
      <c r="E52"/>
      <c r="F52"/>
      <c r="G52" s="174"/>
      <c r="H52" s="1" t="s">
        <v>114</v>
      </c>
      <c r="I52" s="75" t="s">
        <v>75</v>
      </c>
      <c r="J52" s="76"/>
      <c r="K52" s="26">
        <f>K53</f>
        <v>18452.647999999997</v>
      </c>
      <c r="L52" s="26">
        <f>L53</f>
        <v>18453.470999999998</v>
      </c>
      <c r="M52" s="48">
        <f t="shared" si="7"/>
        <v>0.82300000000032014</v>
      </c>
      <c r="N52" s="28">
        <f t="shared" si="6"/>
        <v>4.4600644850555883E-3</v>
      </c>
    </row>
    <row r="53" spans="1:14" ht="22.5" customHeight="1">
      <c r="A53" s="173"/>
      <c r="D53"/>
      <c r="E53"/>
      <c r="F53"/>
      <c r="G53" s="174"/>
      <c r="H53" s="2" t="s">
        <v>115</v>
      </c>
      <c r="I53" s="3" t="s">
        <v>114</v>
      </c>
      <c r="J53" s="24" t="s">
        <v>78</v>
      </c>
      <c r="K53" s="26">
        <f>K54+K55</f>
        <v>18452.647999999997</v>
      </c>
      <c r="L53" s="26">
        <f>L54+L55</f>
        <v>18453.470999999998</v>
      </c>
      <c r="M53" s="48">
        <f t="shared" si="7"/>
        <v>0.82300000000032014</v>
      </c>
      <c r="N53" s="28">
        <f t="shared" si="6"/>
        <v>4.4600644850555883E-3</v>
      </c>
    </row>
    <row r="54" spans="1:14" ht="22.5" customHeight="1">
      <c r="A54" s="173"/>
      <c r="D54"/>
      <c r="E54"/>
      <c r="F54"/>
      <c r="G54" s="174"/>
      <c r="H54" s="2"/>
      <c r="I54" s="4" t="s">
        <v>115</v>
      </c>
      <c r="J54" s="145" t="str">
        <f>내역서!C294</f>
        <v>기타반환금</v>
      </c>
      <c r="K54" s="26">
        <f>내역서!D294</f>
        <v>875.38699999999994</v>
      </c>
      <c r="L54" s="26">
        <f>내역서!E294</f>
        <v>876.21</v>
      </c>
      <c r="M54" s="48">
        <f t="shared" si="7"/>
        <v>0.82300000000009277</v>
      </c>
      <c r="N54" s="28">
        <f t="shared" si="6"/>
        <v>9.401556111755062E-2</v>
      </c>
    </row>
    <row r="55" spans="1:14" ht="22.5" customHeight="1">
      <c r="A55" s="175"/>
      <c r="B55" s="176"/>
      <c r="C55" s="176"/>
      <c r="D55" s="176"/>
      <c r="E55" s="176"/>
      <c r="F55" s="176"/>
      <c r="G55" s="177"/>
      <c r="H55" s="6"/>
      <c r="I55" s="143"/>
      <c r="J55" s="145" t="str">
        <f>내역서!C295</f>
        <v>반환금</v>
      </c>
      <c r="K55" s="26">
        <f>내역서!D295</f>
        <v>17577.260999999999</v>
      </c>
      <c r="L55" s="26">
        <f>내역서!E295</f>
        <v>17577.260999999999</v>
      </c>
      <c r="M55" s="48">
        <f t="shared" si="7"/>
        <v>0</v>
      </c>
      <c r="N55" s="28">
        <f t="shared" si="6"/>
        <v>0</v>
      </c>
    </row>
    <row r="56" spans="1:14">
      <c r="H56" s="137"/>
      <c r="I56" s="137"/>
      <c r="J56" s="137"/>
      <c r="K56" s="138"/>
      <c r="L56" s="138"/>
      <c r="M56" s="137"/>
      <c r="N56" s="137"/>
    </row>
    <row r="57" spans="1:14">
      <c r="H57" s="137"/>
      <c r="I57" s="137"/>
      <c r="J57" s="137"/>
      <c r="K57" s="138"/>
      <c r="L57" s="138"/>
      <c r="M57" s="137"/>
      <c r="N57" s="137"/>
    </row>
  </sheetData>
  <mergeCells count="37">
    <mergeCell ref="B38:C38"/>
    <mergeCell ref="B35:C35"/>
    <mergeCell ref="M33:N33"/>
    <mergeCell ref="L33:L34"/>
    <mergeCell ref="K33:K34"/>
    <mergeCell ref="H33:J33"/>
    <mergeCell ref="F33:G33"/>
    <mergeCell ref="D33:D34"/>
    <mergeCell ref="E33:E34"/>
    <mergeCell ref="A33:C33"/>
    <mergeCell ref="A1:N1"/>
    <mergeCell ref="A6:C6"/>
    <mergeCell ref="H6:J6"/>
    <mergeCell ref="A3:G3"/>
    <mergeCell ref="A2:G2"/>
    <mergeCell ref="H2:N2"/>
    <mergeCell ref="H3:N3"/>
    <mergeCell ref="A4:C4"/>
    <mergeCell ref="H4:J4"/>
    <mergeCell ref="F4:G4"/>
    <mergeCell ref="M4:N4"/>
    <mergeCell ref="D4:D5"/>
    <mergeCell ref="E4:E5"/>
    <mergeCell ref="L4:L5"/>
    <mergeCell ref="K4:K5"/>
    <mergeCell ref="H32:N32"/>
    <mergeCell ref="I7:J7"/>
    <mergeCell ref="H31:N31"/>
    <mergeCell ref="A31:G31"/>
    <mergeCell ref="B29:B30"/>
    <mergeCell ref="B28:C28"/>
    <mergeCell ref="B23:C23"/>
    <mergeCell ref="B18:C18"/>
    <mergeCell ref="I24:J24"/>
    <mergeCell ref="I28:J28"/>
    <mergeCell ref="B7:C7"/>
    <mergeCell ref="A32:G32"/>
  </mergeCells>
  <phoneticPr fontId="5" type="noConversion"/>
  <printOptions horizontalCentered="1"/>
  <pageMargins left="0.98425196850393704" right="0.59055118110236227" top="0.78740157480314965" bottom="0.59055118110236227" header="0.59055118110236227" footer="0.39370078740157483"/>
  <pageSetup paperSize="9" scale="81" fitToHeight="0" orientation="landscape" r:id="rId1"/>
  <headerFooter alignWithMargins="0"/>
  <rowBreaks count="1" manualBreakCount="1">
    <brk id="30" max="1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Y296"/>
  <sheetViews>
    <sheetView view="pageBreakPreview" zoomScale="84" zoomScaleNormal="70" zoomScaleSheetLayoutView="84" workbookViewId="0">
      <pane ySplit="4" topLeftCell="A5" activePane="bottomLeft" state="frozen"/>
      <selection pane="bottomLeft" activeCell="H9" sqref="H9"/>
    </sheetView>
  </sheetViews>
  <sheetFormatPr defaultRowHeight="27" customHeight="1"/>
  <cols>
    <col min="1" max="1" width="6.109375" customWidth="1"/>
    <col min="2" max="2" width="5.6640625" customWidth="1"/>
    <col min="3" max="3" width="16.88671875" style="77" customWidth="1"/>
    <col min="4" max="4" width="13.88671875" style="67" customWidth="1"/>
    <col min="5" max="5" width="13.88671875" style="69" customWidth="1"/>
    <col min="6" max="6" width="11.44140625" style="129" customWidth="1"/>
    <col min="7" max="7" width="9.21875" style="134" customWidth="1"/>
    <col min="8" max="8" width="30.21875" customWidth="1"/>
    <col min="9" max="9" width="13.6640625" style="130" customWidth="1"/>
    <col min="10" max="10" width="2.109375" style="77" bestFit="1" customWidth="1"/>
    <col min="11" max="11" width="4.21875" style="77" bestFit="1" customWidth="1"/>
    <col min="12" max="12" width="2.77734375" style="77" bestFit="1" customWidth="1"/>
    <col min="13" max="13" width="2.33203125" style="77" bestFit="1" customWidth="1"/>
    <col min="14" max="14" width="4.5546875" style="130" bestFit="1" customWidth="1"/>
    <col min="15" max="15" width="2.77734375" style="77" bestFit="1" customWidth="1"/>
    <col min="16" max="16" width="2.109375" style="77" bestFit="1" customWidth="1"/>
    <col min="17" max="17" width="14.33203125" style="68" customWidth="1"/>
    <col min="21" max="21" width="11.33203125" bestFit="1" customWidth="1"/>
    <col min="22" max="22" width="8.33203125" bestFit="1" customWidth="1"/>
    <col min="23" max="23" width="8.44140625" bestFit="1" customWidth="1"/>
  </cols>
  <sheetData>
    <row r="1" spans="1:17" s="81" customFormat="1" ht="27" customHeight="1">
      <c r="A1" s="364" t="s">
        <v>391</v>
      </c>
      <c r="B1" s="364"/>
      <c r="C1" s="364"/>
      <c r="D1" s="364"/>
      <c r="E1" s="364"/>
      <c r="F1" s="364"/>
      <c r="G1" s="364"/>
      <c r="H1" s="364"/>
      <c r="I1" s="364"/>
      <c r="J1" s="364"/>
      <c r="K1" s="364"/>
      <c r="L1" s="364"/>
      <c r="M1" s="364"/>
      <c r="N1" s="364"/>
      <c r="O1" s="364"/>
      <c r="P1" s="364"/>
      <c r="Q1" s="364"/>
    </row>
    <row r="2" spans="1:17" s="82" customFormat="1" ht="29.1" customHeight="1">
      <c r="A2" s="347" t="s">
        <v>226</v>
      </c>
      <c r="B2" s="347"/>
      <c r="C2" s="347"/>
      <c r="D2" s="346" t="s">
        <v>227</v>
      </c>
      <c r="E2" s="346"/>
      <c r="F2" s="346"/>
      <c r="G2" s="346"/>
      <c r="H2" s="327" t="s">
        <v>225</v>
      </c>
      <c r="I2" s="327"/>
      <c r="J2" s="327"/>
      <c r="K2" s="327"/>
      <c r="L2" s="327"/>
      <c r="M2" s="327"/>
      <c r="N2" s="327"/>
      <c r="O2" s="327"/>
      <c r="P2" s="327"/>
      <c r="Q2" s="327"/>
    </row>
    <row r="3" spans="1:17" s="84" customFormat="1" ht="45" customHeight="1">
      <c r="A3" s="332" t="s">
        <v>11</v>
      </c>
      <c r="B3" s="333"/>
      <c r="C3" s="334"/>
      <c r="D3" s="335" t="s">
        <v>392</v>
      </c>
      <c r="E3" s="335" t="s">
        <v>393</v>
      </c>
      <c r="F3" s="338" t="s">
        <v>123</v>
      </c>
      <c r="G3" s="339"/>
      <c r="H3" s="340" t="s">
        <v>21</v>
      </c>
      <c r="I3" s="341"/>
      <c r="J3" s="341"/>
      <c r="K3" s="341"/>
      <c r="L3" s="341"/>
      <c r="M3" s="341"/>
      <c r="N3" s="341"/>
      <c r="O3" s="341"/>
      <c r="P3" s="341"/>
      <c r="Q3" s="342"/>
    </row>
    <row r="4" spans="1:17" s="82" customFormat="1" ht="45" customHeight="1">
      <c r="A4" s="85" t="s">
        <v>68</v>
      </c>
      <c r="B4" s="85" t="s">
        <v>124</v>
      </c>
      <c r="C4" s="83" t="s">
        <v>125</v>
      </c>
      <c r="D4" s="336"/>
      <c r="E4" s="336"/>
      <c r="F4" s="86" t="s">
        <v>126</v>
      </c>
      <c r="G4" s="149" t="s">
        <v>127</v>
      </c>
      <c r="H4" s="343"/>
      <c r="I4" s="344"/>
      <c r="J4" s="344"/>
      <c r="K4" s="344"/>
      <c r="L4" s="344"/>
      <c r="M4" s="344"/>
      <c r="N4" s="344"/>
      <c r="O4" s="344"/>
      <c r="P4" s="344"/>
      <c r="Q4" s="345"/>
    </row>
    <row r="5" spans="1:17" s="82" customFormat="1" ht="45" customHeight="1">
      <c r="A5" s="332" t="s">
        <v>128</v>
      </c>
      <c r="B5" s="333"/>
      <c r="C5" s="334"/>
      <c r="D5" s="87">
        <v>8667151.4279999994</v>
      </c>
      <c r="E5" s="87">
        <f>E7+E20+E117+E121+E124+E130</f>
        <v>8575772.4279999994</v>
      </c>
      <c r="F5" s="80">
        <f>E5-D5</f>
        <v>-91379</v>
      </c>
      <c r="G5" s="133">
        <f>F5/D5*100</f>
        <v>-1.0543141049179325</v>
      </c>
      <c r="H5" s="301" t="s">
        <v>229</v>
      </c>
      <c r="I5" s="302"/>
      <c r="J5" s="302"/>
      <c r="K5" s="302"/>
      <c r="L5" s="302"/>
      <c r="M5" s="302"/>
      <c r="N5" s="302"/>
      <c r="O5" s="302"/>
      <c r="P5" s="302"/>
      <c r="Q5" s="88">
        <f>Q7+Q20+Q117+Q121+Q124+Q130</f>
        <v>8575772428</v>
      </c>
    </row>
    <row r="6" spans="1:17" s="82" customFormat="1" ht="45" customHeight="1">
      <c r="A6" s="38" t="s">
        <v>384</v>
      </c>
      <c r="B6" s="362" t="s">
        <v>2</v>
      </c>
      <c r="C6" s="363"/>
      <c r="D6" s="80">
        <f>D7</f>
        <v>1256534</v>
      </c>
      <c r="E6" s="80">
        <f>E7</f>
        <v>1167165</v>
      </c>
      <c r="F6" s="80">
        <f>F7</f>
        <v>-89369</v>
      </c>
      <c r="G6" s="133">
        <f>G7</f>
        <v>-7.1123423639949248</v>
      </c>
      <c r="H6" s="301" t="s">
        <v>2</v>
      </c>
      <c r="I6" s="302"/>
      <c r="J6" s="302"/>
      <c r="K6" s="302"/>
      <c r="L6" s="302"/>
      <c r="M6" s="302"/>
      <c r="N6" s="302"/>
      <c r="O6" s="302"/>
      <c r="P6" s="302"/>
      <c r="Q6" s="89">
        <f>Q7</f>
        <v>1167165000</v>
      </c>
    </row>
    <row r="7" spans="1:17" s="82" customFormat="1" ht="45" customHeight="1">
      <c r="A7" s="38" t="s">
        <v>385</v>
      </c>
      <c r="B7" s="51" t="s">
        <v>384</v>
      </c>
      <c r="C7" s="51" t="s">
        <v>129</v>
      </c>
      <c r="D7" s="80">
        <v>1256534</v>
      </c>
      <c r="E7" s="80">
        <f>SUM(E8:E16)</f>
        <v>1167165</v>
      </c>
      <c r="F7" s="80">
        <f t="shared" ref="F7:F16" si="0">E7-D7</f>
        <v>-89369</v>
      </c>
      <c r="G7" s="133">
        <f>F7/D7*100</f>
        <v>-7.1123423639949248</v>
      </c>
      <c r="H7" s="301" t="s">
        <v>228</v>
      </c>
      <c r="I7" s="302"/>
      <c r="J7" s="302"/>
      <c r="K7" s="302"/>
      <c r="L7" s="302"/>
      <c r="M7" s="302"/>
      <c r="N7" s="302"/>
      <c r="O7" s="302"/>
      <c r="P7" s="302"/>
      <c r="Q7" s="89">
        <f>SUM(Q8:Q16)</f>
        <v>1167165000</v>
      </c>
    </row>
    <row r="8" spans="1:17" s="82" customFormat="1" ht="45" customHeight="1">
      <c r="A8" s="38"/>
      <c r="B8" s="39" t="s">
        <v>385</v>
      </c>
      <c r="C8" s="90" t="s">
        <v>245</v>
      </c>
      <c r="D8" s="53">
        <v>33600</v>
      </c>
      <c r="E8" s="80">
        <f>Q8/1000</f>
        <v>32000</v>
      </c>
      <c r="F8" s="80">
        <f t="shared" si="0"/>
        <v>-1600</v>
      </c>
      <c r="G8" s="133">
        <f t="shared" ref="G8:G16" si="1">F8/D8*100</f>
        <v>-4.7619047619047619</v>
      </c>
      <c r="H8" s="189" t="s">
        <v>255</v>
      </c>
      <c r="I8" s="190">
        <f>Q8/N8/1000</f>
        <v>2666.6666666666665</v>
      </c>
      <c r="J8" s="191"/>
      <c r="K8" s="192"/>
      <c r="L8" s="191"/>
      <c r="M8" s="191" t="s">
        <v>13</v>
      </c>
      <c r="N8" s="193">
        <v>12</v>
      </c>
      <c r="O8" s="191" t="s">
        <v>15</v>
      </c>
      <c r="P8" s="191" t="s">
        <v>130</v>
      </c>
      <c r="Q8" s="89">
        <v>32000000</v>
      </c>
    </row>
    <row r="9" spans="1:17" s="82" customFormat="1" ht="45" customHeight="1">
      <c r="A9" s="38"/>
      <c r="B9" s="39"/>
      <c r="C9" s="90" t="s">
        <v>246</v>
      </c>
      <c r="D9" s="53">
        <v>280000</v>
      </c>
      <c r="E9" s="80">
        <f t="shared" ref="E9:E15" si="2">Q9/1000</f>
        <v>135000</v>
      </c>
      <c r="F9" s="80">
        <f t="shared" si="0"/>
        <v>-145000</v>
      </c>
      <c r="G9" s="133">
        <f t="shared" si="1"/>
        <v>-51.785714285714292</v>
      </c>
      <c r="H9" s="189" t="s">
        <v>254</v>
      </c>
      <c r="I9" s="194">
        <f t="shared" ref="I9:I16" si="3">Q9/N9/1000</f>
        <v>11250</v>
      </c>
      <c r="J9" s="191"/>
      <c r="K9" s="192"/>
      <c r="L9" s="191"/>
      <c r="M9" s="191" t="s">
        <v>13</v>
      </c>
      <c r="N9" s="193">
        <v>12</v>
      </c>
      <c r="O9" s="191" t="s">
        <v>131</v>
      </c>
      <c r="P9" s="191" t="s">
        <v>130</v>
      </c>
      <c r="Q9" s="89">
        <v>135000000</v>
      </c>
    </row>
    <row r="10" spans="1:17" s="91" customFormat="1" ht="45" customHeight="1">
      <c r="A10" s="38"/>
      <c r="B10" s="39"/>
      <c r="C10" s="90" t="s">
        <v>247</v>
      </c>
      <c r="D10" s="53">
        <v>88000</v>
      </c>
      <c r="E10" s="80">
        <f t="shared" si="2"/>
        <v>94400</v>
      </c>
      <c r="F10" s="80">
        <f t="shared" si="0"/>
        <v>6400</v>
      </c>
      <c r="G10" s="133">
        <f t="shared" si="1"/>
        <v>7.2727272727272725</v>
      </c>
      <c r="H10" s="189" t="s">
        <v>256</v>
      </c>
      <c r="I10" s="194">
        <f t="shared" si="3"/>
        <v>7866.666666666667</v>
      </c>
      <c r="J10" s="191"/>
      <c r="K10" s="192"/>
      <c r="L10" s="191"/>
      <c r="M10" s="191" t="s">
        <v>13</v>
      </c>
      <c r="N10" s="193">
        <v>12</v>
      </c>
      <c r="O10" s="191" t="s">
        <v>15</v>
      </c>
      <c r="P10" s="191" t="s">
        <v>18</v>
      </c>
      <c r="Q10" s="89">
        <v>94400000</v>
      </c>
    </row>
    <row r="11" spans="1:17" s="91" customFormat="1" ht="45" customHeight="1">
      <c r="A11" s="38"/>
      <c r="B11" s="39"/>
      <c r="C11" s="90" t="s">
        <v>248</v>
      </c>
      <c r="D11" s="53">
        <v>249240</v>
      </c>
      <c r="E11" s="80">
        <f t="shared" si="2"/>
        <v>277200</v>
      </c>
      <c r="F11" s="80">
        <f t="shared" si="0"/>
        <v>27960</v>
      </c>
      <c r="G11" s="133">
        <f t="shared" si="1"/>
        <v>11.218103033220991</v>
      </c>
      <c r="H11" s="189" t="s">
        <v>257</v>
      </c>
      <c r="I11" s="194">
        <f t="shared" si="3"/>
        <v>23100</v>
      </c>
      <c r="J11" s="191"/>
      <c r="K11" s="192"/>
      <c r="L11" s="191"/>
      <c r="M11" s="191" t="s">
        <v>132</v>
      </c>
      <c r="N11" s="193">
        <v>12</v>
      </c>
      <c r="O11" s="191" t="s">
        <v>133</v>
      </c>
      <c r="P11" s="191" t="s">
        <v>134</v>
      </c>
      <c r="Q11" s="89">
        <v>277200000</v>
      </c>
    </row>
    <row r="12" spans="1:17" s="82" customFormat="1" ht="45" customHeight="1">
      <c r="A12" s="38"/>
      <c r="B12" s="39"/>
      <c r="C12" s="90" t="s">
        <v>249</v>
      </c>
      <c r="D12" s="53">
        <v>300000</v>
      </c>
      <c r="E12" s="80">
        <f t="shared" si="2"/>
        <v>378450</v>
      </c>
      <c r="F12" s="80">
        <f t="shared" si="0"/>
        <v>78450</v>
      </c>
      <c r="G12" s="133">
        <f t="shared" si="1"/>
        <v>26.150000000000002</v>
      </c>
      <c r="H12" s="189" t="s">
        <v>258</v>
      </c>
      <c r="I12" s="194">
        <f t="shared" si="3"/>
        <v>31537.5</v>
      </c>
      <c r="J12" s="191"/>
      <c r="K12" s="192"/>
      <c r="L12" s="191"/>
      <c r="M12" s="191" t="s">
        <v>135</v>
      </c>
      <c r="N12" s="193">
        <v>12</v>
      </c>
      <c r="O12" s="191" t="s">
        <v>136</v>
      </c>
      <c r="P12" s="191" t="s">
        <v>137</v>
      </c>
      <c r="Q12" s="89">
        <v>378450000</v>
      </c>
    </row>
    <row r="13" spans="1:17" s="82" customFormat="1" ht="45" customHeight="1">
      <c r="A13" s="38"/>
      <c r="B13" s="39"/>
      <c r="C13" s="90" t="s">
        <v>250</v>
      </c>
      <c r="D13" s="53">
        <v>30000</v>
      </c>
      <c r="E13" s="80">
        <f t="shared" si="2"/>
        <v>32000</v>
      </c>
      <c r="F13" s="80">
        <f t="shared" si="0"/>
        <v>2000</v>
      </c>
      <c r="G13" s="133">
        <f t="shared" si="1"/>
        <v>6.666666666666667</v>
      </c>
      <c r="H13" s="189" t="s">
        <v>259</v>
      </c>
      <c r="I13" s="194">
        <f t="shared" si="3"/>
        <v>3200</v>
      </c>
      <c r="J13" s="191"/>
      <c r="K13" s="192"/>
      <c r="L13" s="191"/>
      <c r="M13" s="191" t="s">
        <v>13</v>
      </c>
      <c r="N13" s="193">
        <v>10</v>
      </c>
      <c r="O13" s="191" t="s">
        <v>15</v>
      </c>
      <c r="P13" s="191" t="s">
        <v>18</v>
      </c>
      <c r="Q13" s="89">
        <v>32000000</v>
      </c>
    </row>
    <row r="14" spans="1:17" s="91" customFormat="1" ht="45" customHeight="1">
      <c r="A14" s="38"/>
      <c r="B14" s="39"/>
      <c r="C14" s="92" t="s">
        <v>253</v>
      </c>
      <c r="D14" s="53">
        <v>80000</v>
      </c>
      <c r="E14" s="80">
        <f>Q14/1000</f>
        <v>28000</v>
      </c>
      <c r="F14" s="80">
        <f>E14-D14</f>
        <v>-52000</v>
      </c>
      <c r="G14" s="133">
        <f>F14/D14*100</f>
        <v>-65</v>
      </c>
      <c r="H14" s="189" t="s">
        <v>262</v>
      </c>
      <c r="I14" s="194">
        <f>Q14/N14/1000</f>
        <v>2333.3333333333335</v>
      </c>
      <c r="J14" s="191"/>
      <c r="K14" s="197"/>
      <c r="L14" s="191"/>
      <c r="M14" s="191" t="s">
        <v>13</v>
      </c>
      <c r="N14" s="198">
        <v>12</v>
      </c>
      <c r="O14" s="191" t="s">
        <v>15</v>
      </c>
      <c r="P14" s="191" t="s">
        <v>18</v>
      </c>
      <c r="Q14" s="89">
        <v>28000000</v>
      </c>
    </row>
    <row r="15" spans="1:17" s="91" customFormat="1" ht="45" customHeight="1">
      <c r="A15" s="38"/>
      <c r="B15" s="39"/>
      <c r="C15" s="92" t="s">
        <v>252</v>
      </c>
      <c r="D15" s="74">
        <v>70000</v>
      </c>
      <c r="E15" s="80">
        <f t="shared" si="2"/>
        <v>60000</v>
      </c>
      <c r="F15" s="80">
        <f t="shared" si="0"/>
        <v>-10000</v>
      </c>
      <c r="G15" s="133">
        <f t="shared" si="1"/>
        <v>-14.285714285714285</v>
      </c>
      <c r="H15" s="189" t="s">
        <v>261</v>
      </c>
      <c r="I15" s="194">
        <f t="shared" si="3"/>
        <v>5000</v>
      </c>
      <c r="J15" s="195"/>
      <c r="K15" s="192"/>
      <c r="L15" s="195"/>
      <c r="M15" s="191" t="s">
        <v>13</v>
      </c>
      <c r="N15" s="193">
        <v>12</v>
      </c>
      <c r="O15" s="191" t="s">
        <v>15</v>
      </c>
      <c r="P15" s="191" t="s">
        <v>18</v>
      </c>
      <c r="Q15" s="196">
        <v>60000000</v>
      </c>
    </row>
    <row r="16" spans="1:17" s="91" customFormat="1" ht="45" customHeight="1">
      <c r="A16" s="93"/>
      <c r="B16" s="94"/>
      <c r="C16" s="266" t="s">
        <v>251</v>
      </c>
      <c r="D16" s="53">
        <v>125694</v>
      </c>
      <c r="E16" s="80">
        <v>130115</v>
      </c>
      <c r="F16" s="80">
        <f t="shared" si="0"/>
        <v>4421</v>
      </c>
      <c r="G16" s="133">
        <f t="shared" si="1"/>
        <v>3.5172721052715321</v>
      </c>
      <c r="H16" s="189" t="s">
        <v>260</v>
      </c>
      <c r="I16" s="194">
        <f t="shared" si="3"/>
        <v>10842.916666666666</v>
      </c>
      <c r="J16" s="191"/>
      <c r="K16" s="192"/>
      <c r="L16" s="191"/>
      <c r="M16" s="191" t="s">
        <v>13</v>
      </c>
      <c r="N16" s="193">
        <v>12</v>
      </c>
      <c r="O16" s="191" t="s">
        <v>15</v>
      </c>
      <c r="P16" s="191" t="s">
        <v>18</v>
      </c>
      <c r="Q16" s="89">
        <v>130115000</v>
      </c>
    </row>
    <row r="17" spans="1:17" ht="20.100000000000001" customHeight="1">
      <c r="A17" s="347" t="s">
        <v>148</v>
      </c>
      <c r="B17" s="347"/>
      <c r="C17" s="347"/>
      <c r="D17" s="327" t="s">
        <v>227</v>
      </c>
      <c r="E17" s="327"/>
      <c r="F17" s="327"/>
      <c r="G17" s="327"/>
      <c r="H17" s="327" t="s">
        <v>225</v>
      </c>
      <c r="I17" s="327"/>
      <c r="J17" s="327"/>
      <c r="K17" s="327"/>
      <c r="L17" s="327"/>
      <c r="M17" s="327"/>
      <c r="N17" s="327"/>
      <c r="O17" s="327"/>
      <c r="P17" s="327"/>
      <c r="Q17" s="327"/>
    </row>
    <row r="18" spans="1:17" s="82" customFormat="1" ht="24.95" customHeight="1">
      <c r="A18" s="348" t="s">
        <v>11</v>
      </c>
      <c r="B18" s="348"/>
      <c r="C18" s="348"/>
      <c r="D18" s="335" t="s">
        <v>392</v>
      </c>
      <c r="E18" s="335" t="s">
        <v>393</v>
      </c>
      <c r="F18" s="349" t="s">
        <v>16</v>
      </c>
      <c r="G18" s="338"/>
      <c r="H18" s="340" t="s">
        <v>21</v>
      </c>
      <c r="I18" s="341"/>
      <c r="J18" s="341"/>
      <c r="K18" s="341"/>
      <c r="L18" s="341"/>
      <c r="M18" s="341"/>
      <c r="N18" s="341"/>
      <c r="O18" s="341"/>
      <c r="P18" s="341"/>
      <c r="Q18" s="342"/>
    </row>
    <row r="19" spans="1:17" s="82" customFormat="1" ht="24.95" customHeight="1">
      <c r="A19" s="85" t="s">
        <v>4</v>
      </c>
      <c r="B19" s="85" t="s">
        <v>5</v>
      </c>
      <c r="C19" s="85" t="s">
        <v>6</v>
      </c>
      <c r="D19" s="336"/>
      <c r="E19" s="336"/>
      <c r="F19" s="86" t="s">
        <v>17</v>
      </c>
      <c r="G19" s="149" t="s">
        <v>7</v>
      </c>
      <c r="H19" s="343"/>
      <c r="I19" s="344"/>
      <c r="J19" s="344"/>
      <c r="K19" s="344"/>
      <c r="L19" s="344"/>
      <c r="M19" s="344"/>
      <c r="N19" s="344"/>
      <c r="O19" s="344"/>
      <c r="P19" s="344"/>
      <c r="Q19" s="345"/>
    </row>
    <row r="20" spans="1:17" ht="24.95" customHeight="1">
      <c r="A20" s="36" t="s">
        <v>141</v>
      </c>
      <c r="B20" s="365" t="s">
        <v>142</v>
      </c>
      <c r="C20" s="365"/>
      <c r="D20" s="80">
        <v>7101810</v>
      </c>
      <c r="E20" s="80">
        <f>E21</f>
        <v>7101810</v>
      </c>
      <c r="F20" s="80">
        <f>E20-D20</f>
        <v>0</v>
      </c>
      <c r="G20" s="133">
        <f>F20/D20*100</f>
        <v>0</v>
      </c>
      <c r="H20" s="301" t="s">
        <v>230</v>
      </c>
      <c r="I20" s="302"/>
      <c r="J20" s="302"/>
      <c r="K20" s="302"/>
      <c r="L20" s="302"/>
      <c r="M20" s="302"/>
      <c r="N20" s="302"/>
      <c r="O20" s="302"/>
      <c r="P20" s="302"/>
      <c r="Q20" s="89">
        <f>Q21</f>
        <v>7101810000</v>
      </c>
    </row>
    <row r="21" spans="1:17" ht="24.95" customHeight="1">
      <c r="A21" s="38" t="s">
        <v>102</v>
      </c>
      <c r="B21" s="51" t="s">
        <v>141</v>
      </c>
      <c r="C21" s="73" t="s">
        <v>143</v>
      </c>
      <c r="D21" s="80">
        <v>7101810</v>
      </c>
      <c r="E21" s="80">
        <f>E22+E54+E86</f>
        <v>7101810</v>
      </c>
      <c r="F21" s="80">
        <f>E21-D21</f>
        <v>0</v>
      </c>
      <c r="G21" s="133">
        <f>F21/D21*100</f>
        <v>0</v>
      </c>
      <c r="H21" s="301" t="s">
        <v>228</v>
      </c>
      <c r="I21" s="302"/>
      <c r="J21" s="302"/>
      <c r="K21" s="302"/>
      <c r="L21" s="302"/>
      <c r="M21" s="302"/>
      <c r="N21" s="302"/>
      <c r="O21" s="302"/>
      <c r="P21" s="302"/>
      <c r="Q21" s="89">
        <f>Q22+Q49+Q50+Q54+Q82+Q81+Q86+Q87</f>
        <v>7101810000</v>
      </c>
    </row>
    <row r="22" spans="1:17" ht="18" customHeight="1">
      <c r="A22" s="95"/>
      <c r="B22" s="96" t="s">
        <v>144</v>
      </c>
      <c r="C22" s="350" t="s">
        <v>145</v>
      </c>
      <c r="D22" s="359">
        <v>3342367.5</v>
      </c>
      <c r="E22" s="356">
        <f>(Q22+Q49+Q50)/1000</f>
        <v>3342367.5</v>
      </c>
      <c r="F22" s="309">
        <f>E22-D22</f>
        <v>0</v>
      </c>
      <c r="G22" s="303">
        <f>F22/D22*100</f>
        <v>0</v>
      </c>
      <c r="H22" s="199" t="s">
        <v>146</v>
      </c>
      <c r="I22" s="200">
        <f>SUM(I23:I48)</f>
        <v>6668735000</v>
      </c>
      <c r="J22" s="201"/>
      <c r="K22" s="202"/>
      <c r="L22" s="201"/>
      <c r="M22" s="203" t="s">
        <v>139</v>
      </c>
      <c r="N22" s="328">
        <v>0.5</v>
      </c>
      <c r="O22" s="328"/>
      <c r="P22" s="202" t="s">
        <v>147</v>
      </c>
      <c r="Q22" s="204">
        <f>I22*N22</f>
        <v>3334367500</v>
      </c>
    </row>
    <row r="23" spans="1:17" ht="18" customHeight="1">
      <c r="A23" s="95"/>
      <c r="B23" s="96"/>
      <c r="C23" s="351"/>
      <c r="D23" s="360"/>
      <c r="E23" s="357"/>
      <c r="F23" s="310"/>
      <c r="G23" s="304"/>
      <c r="H23" s="205" t="s">
        <v>263</v>
      </c>
      <c r="I23" s="206">
        <v>93450000</v>
      </c>
      <c r="J23" s="203"/>
      <c r="K23" s="203"/>
      <c r="L23" s="203"/>
      <c r="M23" s="203" t="s">
        <v>13</v>
      </c>
      <c r="N23" s="329">
        <v>0.5</v>
      </c>
      <c r="O23" s="329"/>
      <c r="P23" s="202" t="s">
        <v>147</v>
      </c>
      <c r="Q23" s="207">
        <f>I23*N23</f>
        <v>46725000</v>
      </c>
    </row>
    <row r="24" spans="1:17" ht="18" customHeight="1">
      <c r="A24" s="95"/>
      <c r="B24" s="96"/>
      <c r="C24" s="351"/>
      <c r="D24" s="360"/>
      <c r="E24" s="357"/>
      <c r="F24" s="310"/>
      <c r="G24" s="304"/>
      <c r="H24" s="205" t="s">
        <v>423</v>
      </c>
      <c r="I24" s="206">
        <v>80100000</v>
      </c>
      <c r="J24" s="203"/>
      <c r="K24" s="203"/>
      <c r="L24" s="203"/>
      <c r="M24" s="203" t="s">
        <v>13</v>
      </c>
      <c r="N24" s="329">
        <v>0.5</v>
      </c>
      <c r="O24" s="329"/>
      <c r="P24" s="202" t="s">
        <v>147</v>
      </c>
      <c r="Q24" s="207">
        <f t="shared" ref="Q24:Q49" si="4">I24*N24</f>
        <v>40050000</v>
      </c>
    </row>
    <row r="25" spans="1:17" ht="18" customHeight="1">
      <c r="A25" s="95"/>
      <c r="B25" s="96"/>
      <c r="C25" s="351"/>
      <c r="D25" s="360"/>
      <c r="E25" s="357"/>
      <c r="F25" s="310"/>
      <c r="G25" s="304"/>
      <c r="H25" s="205" t="s">
        <v>422</v>
      </c>
      <c r="I25" s="206">
        <v>66750000</v>
      </c>
      <c r="J25" s="203"/>
      <c r="K25" s="203"/>
      <c r="L25" s="203"/>
      <c r="M25" s="203" t="s">
        <v>13</v>
      </c>
      <c r="N25" s="329">
        <v>0.5</v>
      </c>
      <c r="O25" s="329"/>
      <c r="P25" s="202" t="s">
        <v>147</v>
      </c>
      <c r="Q25" s="207">
        <f t="shared" si="4"/>
        <v>33375000</v>
      </c>
    </row>
    <row r="26" spans="1:17" ht="18" customHeight="1">
      <c r="A26" s="95"/>
      <c r="B26" s="96"/>
      <c r="C26" s="351"/>
      <c r="D26" s="360"/>
      <c r="E26" s="357"/>
      <c r="F26" s="310"/>
      <c r="G26" s="304"/>
      <c r="H26" s="205" t="s">
        <v>264</v>
      </c>
      <c r="I26" s="206">
        <v>93450000</v>
      </c>
      <c r="J26" s="203"/>
      <c r="K26" s="203"/>
      <c r="L26" s="203"/>
      <c r="M26" s="203" t="s">
        <v>13</v>
      </c>
      <c r="N26" s="329">
        <v>0.5</v>
      </c>
      <c r="O26" s="329"/>
      <c r="P26" s="202" t="s">
        <v>147</v>
      </c>
      <c r="Q26" s="207">
        <f t="shared" si="4"/>
        <v>46725000</v>
      </c>
    </row>
    <row r="27" spans="1:17" ht="18" customHeight="1">
      <c r="A27" s="95"/>
      <c r="B27" s="96"/>
      <c r="C27" s="351"/>
      <c r="D27" s="360"/>
      <c r="E27" s="357"/>
      <c r="F27" s="310"/>
      <c r="G27" s="304"/>
      <c r="H27" s="205" t="s">
        <v>265</v>
      </c>
      <c r="I27" s="206">
        <v>120150000</v>
      </c>
      <c r="J27" s="203"/>
      <c r="K27" s="203"/>
      <c r="L27" s="203"/>
      <c r="M27" s="203" t="s">
        <v>13</v>
      </c>
      <c r="N27" s="329">
        <v>0.5</v>
      </c>
      <c r="O27" s="329"/>
      <c r="P27" s="202" t="s">
        <v>147</v>
      </c>
      <c r="Q27" s="207">
        <f t="shared" si="4"/>
        <v>60075000</v>
      </c>
    </row>
    <row r="28" spans="1:17" ht="18" customHeight="1">
      <c r="A28" s="95"/>
      <c r="B28" s="96"/>
      <c r="C28" s="351"/>
      <c r="D28" s="360"/>
      <c r="E28" s="357"/>
      <c r="F28" s="310"/>
      <c r="G28" s="304"/>
      <c r="H28" s="205" t="s">
        <v>266</v>
      </c>
      <c r="I28" s="206">
        <v>93450000</v>
      </c>
      <c r="J28" s="203"/>
      <c r="K28" s="203"/>
      <c r="L28" s="203"/>
      <c r="M28" s="203" t="s">
        <v>13</v>
      </c>
      <c r="N28" s="329">
        <v>0.5</v>
      </c>
      <c r="O28" s="329"/>
      <c r="P28" s="202" t="s">
        <v>147</v>
      </c>
      <c r="Q28" s="207">
        <f t="shared" si="4"/>
        <v>46725000</v>
      </c>
    </row>
    <row r="29" spans="1:17" ht="18" customHeight="1">
      <c r="A29" s="95"/>
      <c r="B29" s="96"/>
      <c r="C29" s="351"/>
      <c r="D29" s="360"/>
      <c r="E29" s="357"/>
      <c r="F29" s="310"/>
      <c r="G29" s="304"/>
      <c r="H29" s="205" t="s">
        <v>285</v>
      </c>
      <c r="I29" s="206">
        <v>66750000</v>
      </c>
      <c r="J29" s="203"/>
      <c r="K29" s="203"/>
      <c r="L29" s="203"/>
      <c r="M29" s="203" t="s">
        <v>13</v>
      </c>
      <c r="N29" s="329">
        <v>0.5</v>
      </c>
      <c r="O29" s="329"/>
      <c r="P29" s="202" t="s">
        <v>147</v>
      </c>
      <c r="Q29" s="207">
        <f t="shared" si="4"/>
        <v>33375000</v>
      </c>
    </row>
    <row r="30" spans="1:17" ht="18" customHeight="1">
      <c r="A30" s="95"/>
      <c r="B30" s="96"/>
      <c r="C30" s="351"/>
      <c r="D30" s="360"/>
      <c r="E30" s="357"/>
      <c r="F30" s="310"/>
      <c r="G30" s="304"/>
      <c r="H30" s="205" t="s">
        <v>284</v>
      </c>
      <c r="I30" s="206">
        <v>80100000</v>
      </c>
      <c r="J30" s="203"/>
      <c r="K30" s="203"/>
      <c r="L30" s="203"/>
      <c r="M30" s="203" t="s">
        <v>13</v>
      </c>
      <c r="N30" s="329">
        <v>0.5</v>
      </c>
      <c r="O30" s="329"/>
      <c r="P30" s="202" t="s">
        <v>147</v>
      </c>
      <c r="Q30" s="207">
        <f t="shared" si="4"/>
        <v>40050000</v>
      </c>
    </row>
    <row r="31" spans="1:17" ht="18" customHeight="1">
      <c r="A31" s="95"/>
      <c r="B31" s="96"/>
      <c r="C31" s="351"/>
      <c r="D31" s="360"/>
      <c r="E31" s="357"/>
      <c r="F31" s="310"/>
      <c r="G31" s="304"/>
      <c r="H31" s="205" t="s">
        <v>283</v>
      </c>
      <c r="I31" s="206">
        <v>866250000</v>
      </c>
      <c r="J31" s="203"/>
      <c r="K31" s="203"/>
      <c r="L31" s="203"/>
      <c r="M31" s="203" t="s">
        <v>13</v>
      </c>
      <c r="N31" s="329">
        <v>0.5</v>
      </c>
      <c r="O31" s="329"/>
      <c r="P31" s="202" t="s">
        <v>147</v>
      </c>
      <c r="Q31" s="207">
        <f t="shared" si="4"/>
        <v>433125000</v>
      </c>
    </row>
    <row r="32" spans="1:17" ht="18" customHeight="1">
      <c r="A32" s="95"/>
      <c r="B32" s="96"/>
      <c r="C32" s="351"/>
      <c r="D32" s="360"/>
      <c r="E32" s="357"/>
      <c r="F32" s="310"/>
      <c r="G32" s="304"/>
      <c r="H32" s="205" t="s">
        <v>282</v>
      </c>
      <c r="I32" s="206">
        <v>315000000</v>
      </c>
      <c r="J32" s="203"/>
      <c r="K32" s="203"/>
      <c r="L32" s="203"/>
      <c r="M32" s="203" t="s">
        <v>13</v>
      </c>
      <c r="N32" s="329">
        <v>0.5</v>
      </c>
      <c r="O32" s="329"/>
      <c r="P32" s="202" t="s">
        <v>147</v>
      </c>
      <c r="Q32" s="207">
        <f t="shared" si="4"/>
        <v>157500000</v>
      </c>
    </row>
    <row r="33" spans="1:17" s="98" customFormat="1" ht="18" customHeight="1">
      <c r="A33" s="95"/>
      <c r="B33" s="96"/>
      <c r="C33" s="351"/>
      <c r="D33" s="360"/>
      <c r="E33" s="357"/>
      <c r="F33" s="310"/>
      <c r="G33" s="304"/>
      <c r="H33" s="205" t="s">
        <v>281</v>
      </c>
      <c r="I33" s="206">
        <v>803250000</v>
      </c>
      <c r="J33" s="203"/>
      <c r="K33" s="203"/>
      <c r="L33" s="203"/>
      <c r="M33" s="203" t="s">
        <v>13</v>
      </c>
      <c r="N33" s="329">
        <v>0.5</v>
      </c>
      <c r="O33" s="329"/>
      <c r="P33" s="202" t="s">
        <v>147</v>
      </c>
      <c r="Q33" s="207">
        <f t="shared" si="4"/>
        <v>401625000</v>
      </c>
    </row>
    <row r="34" spans="1:17" s="98" customFormat="1" ht="18" customHeight="1">
      <c r="A34" s="95"/>
      <c r="B34" s="96"/>
      <c r="C34" s="351"/>
      <c r="D34" s="360"/>
      <c r="E34" s="357"/>
      <c r="F34" s="310"/>
      <c r="G34" s="304"/>
      <c r="H34" s="205" t="s">
        <v>280</v>
      </c>
      <c r="I34" s="206">
        <v>280350000</v>
      </c>
      <c r="J34" s="203"/>
      <c r="K34" s="203"/>
      <c r="L34" s="203"/>
      <c r="M34" s="203" t="s">
        <v>13</v>
      </c>
      <c r="N34" s="329">
        <v>0.5</v>
      </c>
      <c r="O34" s="329"/>
      <c r="P34" s="202" t="s">
        <v>147</v>
      </c>
      <c r="Q34" s="207">
        <f t="shared" si="4"/>
        <v>140175000</v>
      </c>
    </row>
    <row r="35" spans="1:17" s="98" customFormat="1" ht="18" customHeight="1">
      <c r="A35" s="95"/>
      <c r="B35" s="96"/>
      <c r="C35" s="351"/>
      <c r="D35" s="360"/>
      <c r="E35" s="357"/>
      <c r="F35" s="310"/>
      <c r="G35" s="304"/>
      <c r="H35" s="205" t="s">
        <v>279</v>
      </c>
      <c r="I35" s="206">
        <v>349650000</v>
      </c>
      <c r="J35" s="203"/>
      <c r="K35" s="203"/>
      <c r="L35" s="203"/>
      <c r="M35" s="203" t="s">
        <v>13</v>
      </c>
      <c r="N35" s="329">
        <v>0.5</v>
      </c>
      <c r="O35" s="329"/>
      <c r="P35" s="202" t="s">
        <v>147</v>
      </c>
      <c r="Q35" s="207">
        <f t="shared" si="4"/>
        <v>174825000</v>
      </c>
    </row>
    <row r="36" spans="1:17" s="98" customFormat="1" ht="18" customHeight="1">
      <c r="A36" s="95"/>
      <c r="B36" s="96"/>
      <c r="C36" s="351"/>
      <c r="D36" s="360"/>
      <c r="E36" s="357"/>
      <c r="F36" s="310"/>
      <c r="G36" s="304"/>
      <c r="H36" s="205" t="s">
        <v>278</v>
      </c>
      <c r="I36" s="206">
        <v>135450000</v>
      </c>
      <c r="J36" s="203"/>
      <c r="K36" s="203"/>
      <c r="L36" s="203"/>
      <c r="M36" s="203" t="s">
        <v>13</v>
      </c>
      <c r="N36" s="329">
        <v>0.5</v>
      </c>
      <c r="O36" s="329"/>
      <c r="P36" s="202" t="s">
        <v>147</v>
      </c>
      <c r="Q36" s="207">
        <f t="shared" si="4"/>
        <v>67725000</v>
      </c>
    </row>
    <row r="37" spans="1:17" s="98" customFormat="1" ht="18" customHeight="1">
      <c r="A37" s="95"/>
      <c r="B37" s="96"/>
      <c r="C37" s="351"/>
      <c r="D37" s="360"/>
      <c r="E37" s="357"/>
      <c r="F37" s="310"/>
      <c r="G37" s="304"/>
      <c r="H37" s="205" t="s">
        <v>277</v>
      </c>
      <c r="I37" s="206">
        <v>63000000</v>
      </c>
      <c r="J37" s="203"/>
      <c r="K37" s="203"/>
      <c r="L37" s="203"/>
      <c r="M37" s="203" t="s">
        <v>13</v>
      </c>
      <c r="N37" s="329">
        <v>0.5</v>
      </c>
      <c r="O37" s="329"/>
      <c r="P37" s="202" t="s">
        <v>147</v>
      </c>
      <c r="Q37" s="207">
        <f t="shared" si="4"/>
        <v>31500000</v>
      </c>
    </row>
    <row r="38" spans="1:17" s="98" customFormat="1" ht="18" customHeight="1">
      <c r="A38" s="95"/>
      <c r="B38" s="96"/>
      <c r="C38" s="351"/>
      <c r="D38" s="360"/>
      <c r="E38" s="357"/>
      <c r="F38" s="310"/>
      <c r="G38" s="304"/>
      <c r="H38" s="208" t="s">
        <v>276</v>
      </c>
      <c r="I38" s="206">
        <v>634480000</v>
      </c>
      <c r="J38" s="203"/>
      <c r="K38" s="203"/>
      <c r="L38" s="203"/>
      <c r="M38" s="203" t="s">
        <v>13</v>
      </c>
      <c r="N38" s="329">
        <v>0.5</v>
      </c>
      <c r="O38" s="329"/>
      <c r="P38" s="202" t="s">
        <v>147</v>
      </c>
      <c r="Q38" s="207">
        <f t="shared" si="4"/>
        <v>317240000</v>
      </c>
    </row>
    <row r="39" spans="1:17" s="98" customFormat="1" ht="18" customHeight="1">
      <c r="A39" s="95"/>
      <c r="B39" s="96"/>
      <c r="C39" s="351"/>
      <c r="D39" s="360"/>
      <c r="E39" s="357"/>
      <c r="F39" s="310"/>
      <c r="G39" s="304"/>
      <c r="H39" s="208" t="s">
        <v>275</v>
      </c>
      <c r="I39" s="206">
        <v>198275000</v>
      </c>
      <c r="J39" s="203"/>
      <c r="K39" s="203"/>
      <c r="L39" s="203"/>
      <c r="M39" s="203" t="s">
        <v>13</v>
      </c>
      <c r="N39" s="329">
        <v>0.5</v>
      </c>
      <c r="O39" s="329"/>
      <c r="P39" s="202" t="s">
        <v>147</v>
      </c>
      <c r="Q39" s="207">
        <f t="shared" si="4"/>
        <v>99137500</v>
      </c>
    </row>
    <row r="40" spans="1:17" s="98" customFormat="1" ht="18" customHeight="1">
      <c r="A40" s="95"/>
      <c r="B40" s="96"/>
      <c r="C40" s="351"/>
      <c r="D40" s="360"/>
      <c r="E40" s="357"/>
      <c r="F40" s="310"/>
      <c r="G40" s="304"/>
      <c r="H40" s="208" t="s">
        <v>274</v>
      </c>
      <c r="I40" s="206">
        <v>190344000</v>
      </c>
      <c r="J40" s="203"/>
      <c r="K40" s="203"/>
      <c r="L40" s="203"/>
      <c r="M40" s="203" t="s">
        <v>13</v>
      </c>
      <c r="N40" s="329">
        <v>0.5</v>
      </c>
      <c r="O40" s="329"/>
      <c r="P40" s="202" t="s">
        <v>147</v>
      </c>
      <c r="Q40" s="207">
        <f t="shared" si="4"/>
        <v>95172000</v>
      </c>
    </row>
    <row r="41" spans="1:17" s="98" customFormat="1" ht="18" customHeight="1">
      <c r="A41" s="95"/>
      <c r="B41" s="96"/>
      <c r="C41" s="351"/>
      <c r="D41" s="360"/>
      <c r="E41" s="357"/>
      <c r="F41" s="310"/>
      <c r="G41" s="304"/>
      <c r="H41" s="208" t="s">
        <v>273</v>
      </c>
      <c r="I41" s="206">
        <v>158620000</v>
      </c>
      <c r="J41" s="203"/>
      <c r="K41" s="203"/>
      <c r="L41" s="203"/>
      <c r="M41" s="203" t="s">
        <v>13</v>
      </c>
      <c r="N41" s="329">
        <v>0.5</v>
      </c>
      <c r="O41" s="329"/>
      <c r="P41" s="202" t="s">
        <v>147</v>
      </c>
      <c r="Q41" s="207">
        <f t="shared" si="4"/>
        <v>79310000</v>
      </c>
    </row>
    <row r="42" spans="1:17" s="98" customFormat="1" ht="18" customHeight="1">
      <c r="A42" s="95"/>
      <c r="B42" s="96"/>
      <c r="C42" s="351"/>
      <c r="D42" s="360"/>
      <c r="E42" s="357"/>
      <c r="F42" s="310"/>
      <c r="G42" s="304"/>
      <c r="H42" s="208" t="s">
        <v>272</v>
      </c>
      <c r="I42" s="206">
        <v>935858000</v>
      </c>
      <c r="J42" s="203"/>
      <c r="K42" s="203"/>
      <c r="L42" s="203"/>
      <c r="M42" s="203" t="s">
        <v>13</v>
      </c>
      <c r="N42" s="329">
        <v>0.5</v>
      </c>
      <c r="O42" s="329"/>
      <c r="P42" s="202" t="s">
        <v>147</v>
      </c>
      <c r="Q42" s="207">
        <f t="shared" si="4"/>
        <v>467929000</v>
      </c>
    </row>
    <row r="43" spans="1:17" s="98" customFormat="1" ht="18" customHeight="1">
      <c r="A43" s="95"/>
      <c r="B43" s="96"/>
      <c r="C43" s="351"/>
      <c r="D43" s="360"/>
      <c r="E43" s="357"/>
      <c r="F43" s="310"/>
      <c r="G43" s="304"/>
      <c r="H43" s="208" t="s">
        <v>271</v>
      </c>
      <c r="I43" s="206">
        <v>253792000</v>
      </c>
      <c r="J43" s="203"/>
      <c r="K43" s="203"/>
      <c r="L43" s="203"/>
      <c r="M43" s="203" t="s">
        <v>13</v>
      </c>
      <c r="N43" s="329">
        <v>0.5</v>
      </c>
      <c r="O43" s="329"/>
      <c r="P43" s="202" t="s">
        <v>147</v>
      </c>
      <c r="Q43" s="207">
        <f t="shared" si="4"/>
        <v>126896000</v>
      </c>
    </row>
    <row r="44" spans="1:17" s="98" customFormat="1" ht="18" customHeight="1">
      <c r="A44" s="95"/>
      <c r="B44" s="96"/>
      <c r="C44" s="351"/>
      <c r="D44" s="360"/>
      <c r="E44" s="357"/>
      <c r="F44" s="310"/>
      <c r="G44" s="304"/>
      <c r="H44" s="208" t="s">
        <v>270</v>
      </c>
      <c r="I44" s="206">
        <v>103103000</v>
      </c>
      <c r="J44" s="203"/>
      <c r="K44" s="203"/>
      <c r="L44" s="203"/>
      <c r="M44" s="203" t="s">
        <v>13</v>
      </c>
      <c r="N44" s="329">
        <v>0.5</v>
      </c>
      <c r="O44" s="329"/>
      <c r="P44" s="202" t="s">
        <v>147</v>
      </c>
      <c r="Q44" s="207">
        <f t="shared" si="4"/>
        <v>51551500</v>
      </c>
    </row>
    <row r="45" spans="1:17" s="82" customFormat="1" ht="18" customHeight="1">
      <c r="A45" s="95"/>
      <c r="B45" s="96"/>
      <c r="C45" s="351"/>
      <c r="D45" s="360"/>
      <c r="E45" s="357"/>
      <c r="F45" s="310"/>
      <c r="G45" s="304"/>
      <c r="H45" s="208" t="s">
        <v>269</v>
      </c>
      <c r="I45" s="206">
        <v>95172000</v>
      </c>
      <c r="J45" s="203"/>
      <c r="K45" s="203"/>
      <c r="L45" s="203"/>
      <c r="M45" s="203" t="s">
        <v>13</v>
      </c>
      <c r="N45" s="329">
        <v>0.5</v>
      </c>
      <c r="O45" s="329"/>
      <c r="P45" s="202" t="s">
        <v>147</v>
      </c>
      <c r="Q45" s="207">
        <f t="shared" si="4"/>
        <v>47586000</v>
      </c>
    </row>
    <row r="46" spans="1:17" s="82" customFormat="1" ht="18" customHeight="1">
      <c r="A46" s="95"/>
      <c r="B46" s="96"/>
      <c r="C46" s="351"/>
      <c r="D46" s="360"/>
      <c r="E46" s="357"/>
      <c r="F46" s="310"/>
      <c r="G46" s="304"/>
      <c r="H46" s="208" t="s">
        <v>268</v>
      </c>
      <c r="I46" s="206">
        <v>95172000</v>
      </c>
      <c r="J46" s="203"/>
      <c r="K46" s="203"/>
      <c r="L46" s="203"/>
      <c r="M46" s="203" t="s">
        <v>13</v>
      </c>
      <c r="N46" s="329">
        <v>0.5</v>
      </c>
      <c r="O46" s="329"/>
      <c r="P46" s="202" t="s">
        <v>147</v>
      </c>
      <c r="Q46" s="207">
        <f t="shared" si="4"/>
        <v>47586000</v>
      </c>
    </row>
    <row r="47" spans="1:17" s="82" customFormat="1" ht="18" customHeight="1">
      <c r="A47" s="95"/>
      <c r="B47" s="96"/>
      <c r="C47" s="351"/>
      <c r="D47" s="360"/>
      <c r="E47" s="357"/>
      <c r="F47" s="310"/>
      <c r="G47" s="304"/>
      <c r="H47" s="208" t="s">
        <v>267</v>
      </c>
      <c r="I47" s="206">
        <v>150689000</v>
      </c>
      <c r="J47" s="203"/>
      <c r="K47" s="203"/>
      <c r="L47" s="203"/>
      <c r="M47" s="203" t="s">
        <v>12</v>
      </c>
      <c r="N47" s="329">
        <v>0.5</v>
      </c>
      <c r="O47" s="329"/>
      <c r="P47" s="202" t="s">
        <v>147</v>
      </c>
      <c r="Q47" s="207">
        <f t="shared" si="4"/>
        <v>75344500</v>
      </c>
    </row>
    <row r="48" spans="1:17" s="82" customFormat="1" ht="18" customHeight="1">
      <c r="A48" s="95"/>
      <c r="B48" s="96"/>
      <c r="C48" s="351"/>
      <c r="D48" s="360"/>
      <c r="E48" s="357"/>
      <c r="F48" s="310"/>
      <c r="G48" s="304"/>
      <c r="H48" s="209" t="s">
        <v>424</v>
      </c>
      <c r="I48" s="206">
        <v>346080000</v>
      </c>
      <c r="J48" s="203"/>
      <c r="K48" s="203"/>
      <c r="L48" s="203"/>
      <c r="M48" s="203" t="s">
        <v>13</v>
      </c>
      <c r="N48" s="329">
        <v>0.5</v>
      </c>
      <c r="O48" s="329"/>
      <c r="P48" s="202" t="s">
        <v>147</v>
      </c>
      <c r="Q48" s="207">
        <f t="shared" si="4"/>
        <v>173040000</v>
      </c>
    </row>
    <row r="49" spans="1:19" s="82" customFormat="1" ht="18" customHeight="1">
      <c r="A49" s="95"/>
      <c r="B49" s="96"/>
      <c r="C49" s="351"/>
      <c r="D49" s="360"/>
      <c r="E49" s="357"/>
      <c r="F49" s="310"/>
      <c r="G49" s="304"/>
      <c r="H49" s="210" t="s">
        <v>286</v>
      </c>
      <c r="I49" s="211">
        <v>3000000</v>
      </c>
      <c r="J49" s="191"/>
      <c r="K49" s="191"/>
      <c r="L49" s="191"/>
      <c r="M49" s="191" t="s">
        <v>12</v>
      </c>
      <c r="N49" s="379">
        <v>1</v>
      </c>
      <c r="O49" s="379"/>
      <c r="P49" s="104" t="s">
        <v>147</v>
      </c>
      <c r="Q49" s="212">
        <f t="shared" si="4"/>
        <v>3000000</v>
      </c>
    </row>
    <row r="50" spans="1:19" s="82" customFormat="1" ht="18" customHeight="1">
      <c r="A50" s="99"/>
      <c r="B50" s="100"/>
      <c r="C50" s="352"/>
      <c r="D50" s="361"/>
      <c r="E50" s="358"/>
      <c r="F50" s="311"/>
      <c r="G50" s="305"/>
      <c r="H50" s="210" t="s">
        <v>425</v>
      </c>
      <c r="I50" s="211">
        <v>5000000</v>
      </c>
      <c r="J50" s="191"/>
      <c r="K50" s="191"/>
      <c r="L50" s="191"/>
      <c r="M50" s="191" t="s">
        <v>12</v>
      </c>
      <c r="N50" s="379">
        <v>1</v>
      </c>
      <c r="O50" s="379"/>
      <c r="P50" s="104" t="s">
        <v>147</v>
      </c>
      <c r="Q50" s="212">
        <f>I50*N50</f>
        <v>5000000</v>
      </c>
    </row>
    <row r="51" spans="1:19" ht="20.100000000000001" customHeight="1">
      <c r="A51" s="347" t="s">
        <v>221</v>
      </c>
      <c r="B51" s="347"/>
      <c r="C51" s="347"/>
      <c r="D51" s="327" t="s">
        <v>227</v>
      </c>
      <c r="E51" s="327"/>
      <c r="F51" s="327"/>
      <c r="G51" s="327"/>
      <c r="H51" s="327" t="s">
        <v>225</v>
      </c>
      <c r="I51" s="327"/>
      <c r="J51" s="327"/>
      <c r="K51" s="327"/>
      <c r="L51" s="327"/>
      <c r="M51" s="327"/>
      <c r="N51" s="327"/>
      <c r="O51" s="327"/>
      <c r="P51" s="327"/>
      <c r="Q51" s="327"/>
    </row>
    <row r="52" spans="1:19" s="98" customFormat="1" ht="27" customHeight="1">
      <c r="A52" s="332" t="s">
        <v>149</v>
      </c>
      <c r="B52" s="333"/>
      <c r="C52" s="334"/>
      <c r="D52" s="335" t="s">
        <v>392</v>
      </c>
      <c r="E52" s="335" t="s">
        <v>393</v>
      </c>
      <c r="F52" s="338" t="s">
        <v>150</v>
      </c>
      <c r="G52" s="339"/>
      <c r="H52" s="340" t="s">
        <v>151</v>
      </c>
      <c r="I52" s="341"/>
      <c r="J52" s="341"/>
      <c r="K52" s="341"/>
      <c r="L52" s="341"/>
      <c r="M52" s="341"/>
      <c r="N52" s="341"/>
      <c r="O52" s="341"/>
      <c r="P52" s="341"/>
      <c r="Q52" s="342"/>
    </row>
    <row r="53" spans="1:19" s="98" customFormat="1" ht="27" customHeight="1">
      <c r="A53" s="85" t="s">
        <v>152</v>
      </c>
      <c r="B53" s="85" t="s">
        <v>153</v>
      </c>
      <c r="C53" s="83" t="s">
        <v>154</v>
      </c>
      <c r="D53" s="336"/>
      <c r="E53" s="336"/>
      <c r="F53" s="86" t="s">
        <v>126</v>
      </c>
      <c r="G53" s="149" t="s">
        <v>127</v>
      </c>
      <c r="H53" s="343"/>
      <c r="I53" s="344"/>
      <c r="J53" s="344"/>
      <c r="K53" s="344"/>
      <c r="L53" s="344"/>
      <c r="M53" s="344"/>
      <c r="N53" s="344"/>
      <c r="O53" s="344"/>
      <c r="P53" s="344"/>
      <c r="Q53" s="345"/>
    </row>
    <row r="54" spans="1:19" ht="19.5" customHeight="1">
      <c r="A54" s="36" t="s">
        <v>141</v>
      </c>
      <c r="B54" s="51" t="s">
        <v>141</v>
      </c>
      <c r="C54" s="350" t="s">
        <v>155</v>
      </c>
      <c r="D54" s="353">
        <v>2371449.5</v>
      </c>
      <c r="E54" s="353">
        <f>SUM(Q54+Q81+Q82)/1000</f>
        <v>2371449.5</v>
      </c>
      <c r="F54" s="353">
        <f>E54-D54</f>
        <v>0</v>
      </c>
      <c r="G54" s="303">
        <f>F54/D54*100</f>
        <v>0</v>
      </c>
      <c r="H54" s="213" t="s">
        <v>146</v>
      </c>
      <c r="I54" s="214">
        <f>SUM(I55:I80)</f>
        <v>6668735000</v>
      </c>
      <c r="J54" s="215"/>
      <c r="K54" s="121"/>
      <c r="L54" s="215"/>
      <c r="M54" s="195" t="s">
        <v>13</v>
      </c>
      <c r="N54" s="328">
        <v>0.3</v>
      </c>
      <c r="O54" s="328"/>
      <c r="P54" s="121" t="s">
        <v>147</v>
      </c>
      <c r="Q54" s="216">
        <f>I54*N54</f>
        <v>2000620500</v>
      </c>
      <c r="R54" s="98"/>
      <c r="S54" s="98"/>
    </row>
    <row r="55" spans="1:19" ht="19.5" customHeight="1">
      <c r="A55" s="38" t="s">
        <v>102</v>
      </c>
      <c r="B55" s="96" t="s">
        <v>157</v>
      </c>
      <c r="C55" s="351"/>
      <c r="D55" s="354"/>
      <c r="E55" s="354"/>
      <c r="F55" s="354"/>
      <c r="G55" s="304"/>
      <c r="H55" s="205" t="s">
        <v>263</v>
      </c>
      <c r="I55" s="206">
        <v>93450000</v>
      </c>
      <c r="J55" s="203"/>
      <c r="K55" s="203"/>
      <c r="L55" s="203"/>
      <c r="M55" s="203" t="s">
        <v>13</v>
      </c>
      <c r="N55" s="329">
        <v>0.3</v>
      </c>
      <c r="O55" s="329"/>
      <c r="P55" s="202" t="s">
        <v>147</v>
      </c>
      <c r="Q55" s="207">
        <f>I55*N55</f>
        <v>28035000</v>
      </c>
    </row>
    <row r="56" spans="1:19" s="98" customFormat="1" ht="19.5" customHeight="1">
      <c r="A56" s="95"/>
      <c r="B56" s="95"/>
      <c r="C56" s="351"/>
      <c r="D56" s="354"/>
      <c r="E56" s="354"/>
      <c r="F56" s="354"/>
      <c r="G56" s="304"/>
      <c r="H56" s="205" t="s">
        <v>423</v>
      </c>
      <c r="I56" s="206">
        <v>80100000</v>
      </c>
      <c r="J56" s="203"/>
      <c r="K56" s="203"/>
      <c r="L56" s="203"/>
      <c r="M56" s="203" t="s">
        <v>13</v>
      </c>
      <c r="N56" s="329">
        <v>0.3</v>
      </c>
      <c r="O56" s="329"/>
      <c r="P56" s="202" t="s">
        <v>147</v>
      </c>
      <c r="Q56" s="207">
        <f t="shared" ref="Q56:Q81" si="5">I56*N56</f>
        <v>24030000</v>
      </c>
      <c r="R56"/>
      <c r="S56"/>
    </row>
    <row r="57" spans="1:19" s="98" customFormat="1" ht="19.5" customHeight="1">
      <c r="A57" s="95"/>
      <c r="B57" s="95"/>
      <c r="C57" s="351"/>
      <c r="D57" s="354"/>
      <c r="E57" s="354"/>
      <c r="F57" s="354"/>
      <c r="G57" s="304"/>
      <c r="H57" s="205" t="s">
        <v>422</v>
      </c>
      <c r="I57" s="206">
        <v>66750000</v>
      </c>
      <c r="J57" s="203"/>
      <c r="K57" s="203"/>
      <c r="L57" s="203"/>
      <c r="M57" s="203" t="s">
        <v>13</v>
      </c>
      <c r="N57" s="329">
        <v>0.3</v>
      </c>
      <c r="O57" s="329"/>
      <c r="P57" s="202" t="s">
        <v>147</v>
      </c>
      <c r="Q57" s="207">
        <f t="shared" si="5"/>
        <v>20025000</v>
      </c>
    </row>
    <row r="58" spans="1:19" s="98" customFormat="1" ht="19.5" customHeight="1">
      <c r="A58" s="95"/>
      <c r="B58" s="95"/>
      <c r="C58" s="351"/>
      <c r="D58" s="354"/>
      <c r="E58" s="354"/>
      <c r="F58" s="354"/>
      <c r="G58" s="304"/>
      <c r="H58" s="205" t="s">
        <v>264</v>
      </c>
      <c r="I58" s="206">
        <v>93450000</v>
      </c>
      <c r="J58" s="203"/>
      <c r="K58" s="203"/>
      <c r="L58" s="203"/>
      <c r="M58" s="203" t="s">
        <v>13</v>
      </c>
      <c r="N58" s="329">
        <v>0.3</v>
      </c>
      <c r="O58" s="329"/>
      <c r="P58" s="202" t="s">
        <v>147</v>
      </c>
      <c r="Q58" s="207">
        <f t="shared" si="5"/>
        <v>28035000</v>
      </c>
    </row>
    <row r="59" spans="1:19" s="98" customFormat="1" ht="19.5" customHeight="1">
      <c r="A59" s="95"/>
      <c r="B59" s="95"/>
      <c r="C59" s="351"/>
      <c r="D59" s="354"/>
      <c r="E59" s="354"/>
      <c r="F59" s="354"/>
      <c r="G59" s="304"/>
      <c r="H59" s="205" t="s">
        <v>265</v>
      </c>
      <c r="I59" s="206">
        <v>120150000</v>
      </c>
      <c r="J59" s="203"/>
      <c r="K59" s="203"/>
      <c r="L59" s="203"/>
      <c r="M59" s="203" t="s">
        <v>13</v>
      </c>
      <c r="N59" s="329">
        <v>0.3</v>
      </c>
      <c r="O59" s="329"/>
      <c r="P59" s="202" t="s">
        <v>147</v>
      </c>
      <c r="Q59" s="207">
        <f t="shared" si="5"/>
        <v>36045000</v>
      </c>
    </row>
    <row r="60" spans="1:19" s="98" customFormat="1" ht="19.5" customHeight="1">
      <c r="A60" s="95"/>
      <c r="B60" s="95"/>
      <c r="C60" s="351"/>
      <c r="D60" s="354"/>
      <c r="E60" s="354"/>
      <c r="F60" s="354"/>
      <c r="G60" s="304"/>
      <c r="H60" s="205" t="s">
        <v>266</v>
      </c>
      <c r="I60" s="206">
        <v>93450000</v>
      </c>
      <c r="J60" s="203"/>
      <c r="K60" s="203"/>
      <c r="L60" s="203"/>
      <c r="M60" s="203" t="s">
        <v>13</v>
      </c>
      <c r="N60" s="329">
        <v>0.3</v>
      </c>
      <c r="O60" s="329"/>
      <c r="P60" s="202" t="s">
        <v>147</v>
      </c>
      <c r="Q60" s="207">
        <f t="shared" si="5"/>
        <v>28035000</v>
      </c>
    </row>
    <row r="61" spans="1:19" s="98" customFormat="1" ht="19.5" customHeight="1">
      <c r="A61" s="95"/>
      <c r="B61" s="95"/>
      <c r="C61" s="351"/>
      <c r="D61" s="354"/>
      <c r="E61" s="354"/>
      <c r="F61" s="354"/>
      <c r="G61" s="304"/>
      <c r="H61" s="205" t="s">
        <v>285</v>
      </c>
      <c r="I61" s="206">
        <v>66750000</v>
      </c>
      <c r="J61" s="203"/>
      <c r="K61" s="203"/>
      <c r="L61" s="203"/>
      <c r="M61" s="203" t="s">
        <v>13</v>
      </c>
      <c r="N61" s="329">
        <v>0.3</v>
      </c>
      <c r="O61" s="329"/>
      <c r="P61" s="202" t="s">
        <v>147</v>
      </c>
      <c r="Q61" s="207">
        <f t="shared" si="5"/>
        <v>20025000</v>
      </c>
    </row>
    <row r="62" spans="1:19" s="98" customFormat="1" ht="19.5" customHeight="1">
      <c r="A62" s="95"/>
      <c r="B62" s="95"/>
      <c r="C62" s="351"/>
      <c r="D62" s="354"/>
      <c r="E62" s="354"/>
      <c r="F62" s="354"/>
      <c r="G62" s="304"/>
      <c r="H62" s="205" t="s">
        <v>284</v>
      </c>
      <c r="I62" s="206">
        <v>80100000</v>
      </c>
      <c r="J62" s="203"/>
      <c r="K62" s="203"/>
      <c r="L62" s="203"/>
      <c r="M62" s="203" t="s">
        <v>13</v>
      </c>
      <c r="N62" s="329">
        <v>0.3</v>
      </c>
      <c r="O62" s="329"/>
      <c r="P62" s="202" t="s">
        <v>147</v>
      </c>
      <c r="Q62" s="207">
        <f t="shared" si="5"/>
        <v>24030000</v>
      </c>
    </row>
    <row r="63" spans="1:19" s="98" customFormat="1" ht="19.5" customHeight="1">
      <c r="A63" s="95"/>
      <c r="B63" s="95"/>
      <c r="C63" s="351"/>
      <c r="D63" s="354"/>
      <c r="E63" s="354"/>
      <c r="F63" s="354"/>
      <c r="G63" s="304"/>
      <c r="H63" s="205" t="s">
        <v>283</v>
      </c>
      <c r="I63" s="206">
        <v>866250000</v>
      </c>
      <c r="J63" s="203"/>
      <c r="K63" s="203"/>
      <c r="L63" s="203"/>
      <c r="M63" s="203" t="s">
        <v>13</v>
      </c>
      <c r="N63" s="329">
        <v>0.3</v>
      </c>
      <c r="O63" s="329"/>
      <c r="P63" s="202" t="s">
        <v>147</v>
      </c>
      <c r="Q63" s="207">
        <f t="shared" si="5"/>
        <v>259875000</v>
      </c>
    </row>
    <row r="64" spans="1:19" s="98" customFormat="1" ht="19.5" customHeight="1">
      <c r="A64" s="95"/>
      <c r="B64" s="95"/>
      <c r="C64" s="351"/>
      <c r="D64" s="354"/>
      <c r="E64" s="354"/>
      <c r="F64" s="354"/>
      <c r="G64" s="304"/>
      <c r="H64" s="205" t="s">
        <v>282</v>
      </c>
      <c r="I64" s="206">
        <v>315000000</v>
      </c>
      <c r="J64" s="203"/>
      <c r="K64" s="203"/>
      <c r="L64" s="203"/>
      <c r="M64" s="203" t="s">
        <v>13</v>
      </c>
      <c r="N64" s="329">
        <v>0.3</v>
      </c>
      <c r="O64" s="329"/>
      <c r="P64" s="202" t="s">
        <v>147</v>
      </c>
      <c r="Q64" s="207">
        <f t="shared" si="5"/>
        <v>94500000</v>
      </c>
    </row>
    <row r="65" spans="1:19" s="98" customFormat="1" ht="19.5" customHeight="1">
      <c r="A65" s="95"/>
      <c r="B65" s="95"/>
      <c r="C65" s="351"/>
      <c r="D65" s="354"/>
      <c r="E65" s="354"/>
      <c r="F65" s="354"/>
      <c r="G65" s="304"/>
      <c r="H65" s="205" t="s">
        <v>281</v>
      </c>
      <c r="I65" s="206">
        <v>803250000</v>
      </c>
      <c r="J65" s="203"/>
      <c r="K65" s="203"/>
      <c r="L65" s="203"/>
      <c r="M65" s="203" t="s">
        <v>13</v>
      </c>
      <c r="N65" s="329">
        <v>0.3</v>
      </c>
      <c r="O65" s="329"/>
      <c r="P65" s="202" t="s">
        <v>147</v>
      </c>
      <c r="Q65" s="207">
        <f t="shared" si="5"/>
        <v>240975000</v>
      </c>
    </row>
    <row r="66" spans="1:19" ht="19.5" customHeight="1">
      <c r="A66" s="95"/>
      <c r="B66" s="95"/>
      <c r="C66" s="351"/>
      <c r="D66" s="354"/>
      <c r="E66" s="354"/>
      <c r="F66" s="354"/>
      <c r="G66" s="304"/>
      <c r="H66" s="205" t="s">
        <v>280</v>
      </c>
      <c r="I66" s="206">
        <v>280350000</v>
      </c>
      <c r="J66" s="203"/>
      <c r="K66" s="203"/>
      <c r="L66" s="203"/>
      <c r="M66" s="203" t="s">
        <v>13</v>
      </c>
      <c r="N66" s="329">
        <v>0.3</v>
      </c>
      <c r="O66" s="329"/>
      <c r="P66" s="202" t="s">
        <v>147</v>
      </c>
      <c r="Q66" s="207">
        <f t="shared" si="5"/>
        <v>84105000</v>
      </c>
      <c r="R66" s="98"/>
      <c r="S66" s="98"/>
    </row>
    <row r="67" spans="1:19" ht="19.5" customHeight="1">
      <c r="A67" s="95"/>
      <c r="B67" s="95"/>
      <c r="C67" s="351"/>
      <c r="D67" s="354"/>
      <c r="E67" s="354"/>
      <c r="F67" s="354"/>
      <c r="G67" s="304"/>
      <c r="H67" s="205" t="s">
        <v>279</v>
      </c>
      <c r="I67" s="206">
        <v>349650000</v>
      </c>
      <c r="J67" s="203"/>
      <c r="K67" s="203"/>
      <c r="L67" s="203"/>
      <c r="M67" s="203" t="s">
        <v>13</v>
      </c>
      <c r="N67" s="329">
        <v>0.3</v>
      </c>
      <c r="O67" s="329"/>
      <c r="P67" s="202" t="s">
        <v>147</v>
      </c>
      <c r="Q67" s="207">
        <f t="shared" si="5"/>
        <v>104895000</v>
      </c>
    </row>
    <row r="68" spans="1:19" ht="19.5" customHeight="1">
      <c r="A68" s="95"/>
      <c r="B68" s="95"/>
      <c r="C68" s="351"/>
      <c r="D68" s="354"/>
      <c r="E68" s="354"/>
      <c r="F68" s="354"/>
      <c r="G68" s="304"/>
      <c r="H68" s="205" t="s">
        <v>278</v>
      </c>
      <c r="I68" s="206">
        <v>135450000</v>
      </c>
      <c r="J68" s="203"/>
      <c r="K68" s="203"/>
      <c r="L68" s="203"/>
      <c r="M68" s="203" t="s">
        <v>13</v>
      </c>
      <c r="N68" s="329">
        <v>0.3</v>
      </c>
      <c r="O68" s="329"/>
      <c r="P68" s="202" t="s">
        <v>147</v>
      </c>
      <c r="Q68" s="207">
        <f t="shared" si="5"/>
        <v>40635000</v>
      </c>
    </row>
    <row r="69" spans="1:19" ht="19.5" customHeight="1">
      <c r="A69" s="95"/>
      <c r="B69" s="95"/>
      <c r="C69" s="351"/>
      <c r="D69" s="354"/>
      <c r="E69" s="354"/>
      <c r="F69" s="354"/>
      <c r="G69" s="304"/>
      <c r="H69" s="205" t="s">
        <v>277</v>
      </c>
      <c r="I69" s="206">
        <v>63000000</v>
      </c>
      <c r="J69" s="203"/>
      <c r="K69" s="203"/>
      <c r="L69" s="203"/>
      <c r="M69" s="203" t="s">
        <v>13</v>
      </c>
      <c r="N69" s="329">
        <v>0.3</v>
      </c>
      <c r="O69" s="329"/>
      <c r="P69" s="202" t="s">
        <v>147</v>
      </c>
      <c r="Q69" s="207">
        <f t="shared" si="5"/>
        <v>18900000</v>
      </c>
    </row>
    <row r="70" spans="1:19" ht="19.5" customHeight="1">
      <c r="A70" s="95"/>
      <c r="B70" s="95"/>
      <c r="C70" s="351"/>
      <c r="D70" s="354"/>
      <c r="E70" s="354"/>
      <c r="F70" s="354"/>
      <c r="G70" s="304"/>
      <c r="H70" s="208" t="s">
        <v>276</v>
      </c>
      <c r="I70" s="206">
        <v>634480000</v>
      </c>
      <c r="J70" s="203"/>
      <c r="K70" s="203"/>
      <c r="L70" s="203"/>
      <c r="M70" s="203" t="s">
        <v>13</v>
      </c>
      <c r="N70" s="329">
        <v>0.3</v>
      </c>
      <c r="O70" s="329"/>
      <c r="P70" s="202" t="s">
        <v>147</v>
      </c>
      <c r="Q70" s="207">
        <f t="shared" si="5"/>
        <v>190344000</v>
      </c>
    </row>
    <row r="71" spans="1:19" ht="19.5" customHeight="1">
      <c r="A71" s="95"/>
      <c r="B71" s="95"/>
      <c r="C71" s="351"/>
      <c r="D71" s="354"/>
      <c r="E71" s="354"/>
      <c r="F71" s="354"/>
      <c r="G71" s="304"/>
      <c r="H71" s="208" t="s">
        <v>275</v>
      </c>
      <c r="I71" s="206">
        <v>198275000</v>
      </c>
      <c r="J71" s="203"/>
      <c r="K71" s="203"/>
      <c r="L71" s="203"/>
      <c r="M71" s="203" t="s">
        <v>13</v>
      </c>
      <c r="N71" s="329">
        <v>0.3</v>
      </c>
      <c r="O71" s="329"/>
      <c r="P71" s="202" t="s">
        <v>147</v>
      </c>
      <c r="Q71" s="207">
        <f t="shared" si="5"/>
        <v>59482500</v>
      </c>
    </row>
    <row r="72" spans="1:19" ht="19.5" customHeight="1">
      <c r="A72" s="95"/>
      <c r="B72" s="95"/>
      <c r="C72" s="351"/>
      <c r="D72" s="354"/>
      <c r="E72" s="354"/>
      <c r="F72" s="354"/>
      <c r="G72" s="304"/>
      <c r="H72" s="208" t="s">
        <v>274</v>
      </c>
      <c r="I72" s="206">
        <v>190344000</v>
      </c>
      <c r="J72" s="203"/>
      <c r="K72" s="203"/>
      <c r="L72" s="203"/>
      <c r="M72" s="203" t="s">
        <v>13</v>
      </c>
      <c r="N72" s="329">
        <v>0.3</v>
      </c>
      <c r="O72" s="329"/>
      <c r="P72" s="202" t="s">
        <v>147</v>
      </c>
      <c r="Q72" s="207">
        <f t="shared" si="5"/>
        <v>57103200</v>
      </c>
    </row>
    <row r="73" spans="1:19" ht="19.5" customHeight="1">
      <c r="A73" s="95"/>
      <c r="B73" s="95"/>
      <c r="C73" s="351"/>
      <c r="D73" s="354"/>
      <c r="E73" s="354"/>
      <c r="F73" s="354"/>
      <c r="G73" s="304"/>
      <c r="H73" s="208" t="s">
        <v>273</v>
      </c>
      <c r="I73" s="206">
        <v>158620000</v>
      </c>
      <c r="J73" s="203"/>
      <c r="K73" s="203"/>
      <c r="L73" s="203"/>
      <c r="M73" s="203" t="s">
        <v>13</v>
      </c>
      <c r="N73" s="329">
        <v>0.3</v>
      </c>
      <c r="O73" s="329"/>
      <c r="P73" s="202" t="s">
        <v>147</v>
      </c>
      <c r="Q73" s="207">
        <f t="shared" si="5"/>
        <v>47586000</v>
      </c>
    </row>
    <row r="74" spans="1:19" ht="19.5" customHeight="1">
      <c r="A74" s="95"/>
      <c r="B74" s="95"/>
      <c r="C74" s="351"/>
      <c r="D74" s="354"/>
      <c r="E74" s="354"/>
      <c r="F74" s="354"/>
      <c r="G74" s="304"/>
      <c r="H74" s="208" t="s">
        <v>272</v>
      </c>
      <c r="I74" s="206">
        <v>935858000</v>
      </c>
      <c r="J74" s="203"/>
      <c r="K74" s="203"/>
      <c r="L74" s="203"/>
      <c r="M74" s="203" t="s">
        <v>13</v>
      </c>
      <c r="N74" s="329">
        <v>0.3</v>
      </c>
      <c r="O74" s="329"/>
      <c r="P74" s="202" t="s">
        <v>147</v>
      </c>
      <c r="Q74" s="207">
        <f t="shared" si="5"/>
        <v>280757400</v>
      </c>
    </row>
    <row r="75" spans="1:19" ht="19.5" customHeight="1">
      <c r="A75" s="95"/>
      <c r="B75" s="95"/>
      <c r="C75" s="351"/>
      <c r="D75" s="354"/>
      <c r="E75" s="354"/>
      <c r="F75" s="354"/>
      <c r="G75" s="304"/>
      <c r="H75" s="208" t="s">
        <v>271</v>
      </c>
      <c r="I75" s="206">
        <v>253792000</v>
      </c>
      <c r="J75" s="203"/>
      <c r="K75" s="203"/>
      <c r="L75" s="203"/>
      <c r="M75" s="203" t="s">
        <v>13</v>
      </c>
      <c r="N75" s="329">
        <v>0.3</v>
      </c>
      <c r="O75" s="329"/>
      <c r="P75" s="202" t="s">
        <v>147</v>
      </c>
      <c r="Q75" s="207">
        <f t="shared" si="5"/>
        <v>76137600</v>
      </c>
    </row>
    <row r="76" spans="1:19" s="98" customFormat="1" ht="19.5" customHeight="1">
      <c r="A76" s="95"/>
      <c r="B76" s="95"/>
      <c r="C76" s="351"/>
      <c r="D76" s="354"/>
      <c r="E76" s="354"/>
      <c r="F76" s="354"/>
      <c r="G76" s="304"/>
      <c r="H76" s="208" t="s">
        <v>270</v>
      </c>
      <c r="I76" s="206">
        <v>103103000</v>
      </c>
      <c r="J76" s="203"/>
      <c r="K76" s="203"/>
      <c r="L76" s="203"/>
      <c r="M76" s="203" t="s">
        <v>13</v>
      </c>
      <c r="N76" s="329">
        <v>0.3</v>
      </c>
      <c r="O76" s="329"/>
      <c r="P76" s="202" t="s">
        <v>147</v>
      </c>
      <c r="Q76" s="207">
        <f t="shared" si="5"/>
        <v>30930900</v>
      </c>
      <c r="R76"/>
      <c r="S76"/>
    </row>
    <row r="77" spans="1:19" s="98" customFormat="1" ht="19.5" customHeight="1">
      <c r="A77" s="95"/>
      <c r="B77" s="95"/>
      <c r="C77" s="351"/>
      <c r="D77" s="354"/>
      <c r="E77" s="354"/>
      <c r="F77" s="354"/>
      <c r="G77" s="304"/>
      <c r="H77" s="208" t="s">
        <v>269</v>
      </c>
      <c r="I77" s="206">
        <v>95172000</v>
      </c>
      <c r="J77" s="203"/>
      <c r="K77" s="203"/>
      <c r="L77" s="203"/>
      <c r="M77" s="203" t="s">
        <v>13</v>
      </c>
      <c r="N77" s="329">
        <v>0.3</v>
      </c>
      <c r="O77" s="329"/>
      <c r="P77" s="202" t="s">
        <v>147</v>
      </c>
      <c r="Q77" s="207">
        <f t="shared" si="5"/>
        <v>28551600</v>
      </c>
    </row>
    <row r="78" spans="1:19" s="98" customFormat="1" ht="19.5" customHeight="1">
      <c r="A78" s="95"/>
      <c r="B78" s="95"/>
      <c r="C78" s="351"/>
      <c r="D78" s="354"/>
      <c r="E78" s="354"/>
      <c r="F78" s="354"/>
      <c r="G78" s="304"/>
      <c r="H78" s="208" t="s">
        <v>268</v>
      </c>
      <c r="I78" s="206">
        <v>95172000</v>
      </c>
      <c r="J78" s="203"/>
      <c r="K78" s="203"/>
      <c r="L78" s="203"/>
      <c r="M78" s="203" t="s">
        <v>13</v>
      </c>
      <c r="N78" s="329">
        <v>0.3</v>
      </c>
      <c r="O78" s="329"/>
      <c r="P78" s="202" t="s">
        <v>147</v>
      </c>
      <c r="Q78" s="207">
        <f t="shared" si="5"/>
        <v>28551600</v>
      </c>
    </row>
    <row r="79" spans="1:19" s="98" customFormat="1" ht="19.5" customHeight="1">
      <c r="A79" s="95"/>
      <c r="B79" s="95"/>
      <c r="C79" s="351"/>
      <c r="D79" s="354"/>
      <c r="E79" s="354"/>
      <c r="F79" s="354"/>
      <c r="G79" s="304"/>
      <c r="H79" s="208" t="s">
        <v>267</v>
      </c>
      <c r="I79" s="206">
        <v>150689000</v>
      </c>
      <c r="J79" s="203"/>
      <c r="K79" s="203"/>
      <c r="L79" s="203"/>
      <c r="M79" s="203" t="s">
        <v>12</v>
      </c>
      <c r="N79" s="329">
        <v>0.3</v>
      </c>
      <c r="O79" s="329"/>
      <c r="P79" s="202" t="s">
        <v>147</v>
      </c>
      <c r="Q79" s="207">
        <f t="shared" si="5"/>
        <v>45206700</v>
      </c>
    </row>
    <row r="80" spans="1:19" s="82" customFormat="1" ht="19.5" customHeight="1">
      <c r="A80" s="95"/>
      <c r="B80" s="95"/>
      <c r="C80" s="351"/>
      <c r="D80" s="354"/>
      <c r="E80" s="354"/>
      <c r="F80" s="354"/>
      <c r="G80" s="304"/>
      <c r="H80" s="217" t="s">
        <v>424</v>
      </c>
      <c r="I80" s="218">
        <v>346080000</v>
      </c>
      <c r="J80" s="219"/>
      <c r="K80" s="219"/>
      <c r="L80" s="219"/>
      <c r="M80" s="219" t="s">
        <v>13</v>
      </c>
      <c r="N80" s="331">
        <v>0.3</v>
      </c>
      <c r="O80" s="331"/>
      <c r="P80" s="220" t="s">
        <v>147</v>
      </c>
      <c r="Q80" s="221">
        <f t="shared" si="5"/>
        <v>103824000</v>
      </c>
      <c r="R80" s="98"/>
      <c r="S80" s="98"/>
    </row>
    <row r="81" spans="1:19" s="82" customFormat="1" ht="19.5" customHeight="1">
      <c r="A81" s="95"/>
      <c r="B81" s="95"/>
      <c r="C81" s="351"/>
      <c r="D81" s="354"/>
      <c r="E81" s="354"/>
      <c r="F81" s="354"/>
      <c r="G81" s="304"/>
      <c r="H81" s="210" t="s">
        <v>426</v>
      </c>
      <c r="I81" s="211">
        <v>60000000</v>
      </c>
      <c r="J81" s="191"/>
      <c r="K81" s="191"/>
      <c r="L81" s="191"/>
      <c r="M81" s="191" t="s">
        <v>12</v>
      </c>
      <c r="N81" s="330">
        <v>1</v>
      </c>
      <c r="O81" s="330"/>
      <c r="P81" s="104" t="s">
        <v>217</v>
      </c>
      <c r="Q81" s="212">
        <f t="shared" si="5"/>
        <v>60000000</v>
      </c>
    </row>
    <row r="82" spans="1:19" s="82" customFormat="1" ht="19.5" customHeight="1">
      <c r="A82" s="99"/>
      <c r="B82" s="99"/>
      <c r="C82" s="352"/>
      <c r="D82" s="355"/>
      <c r="E82" s="355"/>
      <c r="F82" s="355"/>
      <c r="G82" s="305"/>
      <c r="H82" s="222" t="s">
        <v>158</v>
      </c>
      <c r="I82" s="223">
        <v>365075000</v>
      </c>
      <c r="J82" s="224"/>
      <c r="K82" s="104"/>
      <c r="L82" s="224"/>
      <c r="M82" s="191" t="s">
        <v>138</v>
      </c>
      <c r="N82" s="330">
        <v>0.85</v>
      </c>
      <c r="O82" s="330"/>
      <c r="P82" s="104" t="s">
        <v>147</v>
      </c>
      <c r="Q82" s="49">
        <v>310829000</v>
      </c>
    </row>
    <row r="83" spans="1:19" ht="20.100000000000001" customHeight="1">
      <c r="A83" s="347" t="s">
        <v>222</v>
      </c>
      <c r="B83" s="347"/>
      <c r="C83" s="347"/>
      <c r="D83" s="327" t="s">
        <v>227</v>
      </c>
      <c r="E83" s="327"/>
      <c r="F83" s="327"/>
      <c r="G83" s="327"/>
      <c r="H83" s="327" t="s">
        <v>225</v>
      </c>
      <c r="I83" s="327"/>
      <c r="J83" s="327"/>
      <c r="K83" s="327"/>
      <c r="L83" s="327"/>
      <c r="M83" s="327"/>
      <c r="N83" s="327"/>
      <c r="O83" s="327"/>
      <c r="P83" s="327"/>
      <c r="Q83" s="327"/>
      <c r="R83" s="82"/>
      <c r="S83" s="82"/>
    </row>
    <row r="84" spans="1:19" s="98" customFormat="1" ht="21" customHeight="1">
      <c r="A84" s="332" t="s">
        <v>11</v>
      </c>
      <c r="B84" s="333"/>
      <c r="C84" s="334"/>
      <c r="D84" s="335" t="s">
        <v>392</v>
      </c>
      <c r="E84" s="335" t="s">
        <v>393</v>
      </c>
      <c r="F84" s="338" t="s">
        <v>16</v>
      </c>
      <c r="G84" s="339"/>
      <c r="H84" s="340" t="s">
        <v>21</v>
      </c>
      <c r="I84" s="341"/>
      <c r="J84" s="341"/>
      <c r="K84" s="341"/>
      <c r="L84" s="341"/>
      <c r="M84" s="341"/>
      <c r="N84" s="341"/>
      <c r="O84" s="341"/>
      <c r="P84" s="341"/>
      <c r="Q84" s="342"/>
      <c r="R84"/>
      <c r="S84"/>
    </row>
    <row r="85" spans="1:19" s="98" customFormat="1" ht="21" customHeight="1">
      <c r="A85" s="85" t="s">
        <v>4</v>
      </c>
      <c r="B85" s="85" t="s">
        <v>5</v>
      </c>
      <c r="C85" s="83" t="s">
        <v>6</v>
      </c>
      <c r="D85" s="336"/>
      <c r="E85" s="336"/>
      <c r="F85" s="86" t="s">
        <v>17</v>
      </c>
      <c r="G85" s="149" t="s">
        <v>7</v>
      </c>
      <c r="H85" s="343"/>
      <c r="I85" s="344"/>
      <c r="J85" s="344"/>
      <c r="K85" s="344"/>
      <c r="L85" s="344"/>
      <c r="M85" s="344"/>
      <c r="N85" s="344"/>
      <c r="O85" s="344"/>
      <c r="P85" s="344"/>
      <c r="Q85" s="345"/>
    </row>
    <row r="86" spans="1:19" s="82" customFormat="1" ht="21" customHeight="1">
      <c r="A86" s="36" t="s">
        <v>90</v>
      </c>
      <c r="B86" s="51" t="s">
        <v>90</v>
      </c>
      <c r="C86" s="350" t="s">
        <v>159</v>
      </c>
      <c r="D86" s="390">
        <v>1387993</v>
      </c>
      <c r="E86" s="353">
        <f>SUM(Q86,Q87)/1000</f>
        <v>1387993</v>
      </c>
      <c r="F86" s="306">
        <f>E86-D86</f>
        <v>0</v>
      </c>
      <c r="G86" s="303">
        <f>F86/D86*100</f>
        <v>0</v>
      </c>
      <c r="H86" s="225" t="s">
        <v>25</v>
      </c>
      <c r="I86" s="223">
        <v>365075000</v>
      </c>
      <c r="J86" s="224"/>
      <c r="K86" s="104"/>
      <c r="L86" s="224"/>
      <c r="M86" s="191" t="s">
        <v>160</v>
      </c>
      <c r="N86" s="330">
        <v>0.15</v>
      </c>
      <c r="O86" s="330"/>
      <c r="P86" s="104" t="s">
        <v>147</v>
      </c>
      <c r="Q86" s="49">
        <v>54246000</v>
      </c>
      <c r="S86" s="98"/>
    </row>
    <row r="87" spans="1:19" s="82" customFormat="1" ht="21" customHeight="1">
      <c r="A87" s="38" t="s">
        <v>102</v>
      </c>
      <c r="B87" s="96" t="s">
        <v>144</v>
      </c>
      <c r="C87" s="351"/>
      <c r="D87" s="391"/>
      <c r="E87" s="354"/>
      <c r="F87" s="307"/>
      <c r="G87" s="304"/>
      <c r="H87" s="226" t="s">
        <v>218</v>
      </c>
      <c r="I87" s="227">
        <f>SUM(I88:I113)</f>
        <v>6668735000</v>
      </c>
      <c r="J87" s="201"/>
      <c r="K87" s="202"/>
      <c r="L87" s="201"/>
      <c r="M87" s="203" t="s">
        <v>13</v>
      </c>
      <c r="N87" s="328">
        <v>0.2</v>
      </c>
      <c r="O87" s="328"/>
      <c r="P87" s="202" t="s">
        <v>147</v>
      </c>
      <c r="Q87" s="204">
        <f>I87*N87</f>
        <v>1333747000</v>
      </c>
    </row>
    <row r="88" spans="1:19" s="82" customFormat="1" ht="21" customHeight="1">
      <c r="A88" s="95"/>
      <c r="B88" s="95"/>
      <c r="C88" s="351"/>
      <c r="D88" s="391"/>
      <c r="E88" s="354"/>
      <c r="F88" s="307"/>
      <c r="G88" s="304"/>
      <c r="H88" s="205" t="s">
        <v>263</v>
      </c>
      <c r="I88" s="206">
        <v>93450000</v>
      </c>
      <c r="J88" s="228"/>
      <c r="K88" s="228"/>
      <c r="L88" s="228"/>
      <c r="M88" s="228" t="s">
        <v>13</v>
      </c>
      <c r="N88" s="329">
        <v>0.2</v>
      </c>
      <c r="O88" s="329"/>
      <c r="P88" s="229" t="s">
        <v>147</v>
      </c>
      <c r="Q88" s="207">
        <f t="shared" ref="Q88:Q113" si="6">I88*N88</f>
        <v>18690000</v>
      </c>
    </row>
    <row r="89" spans="1:19" s="82" customFormat="1" ht="21" customHeight="1">
      <c r="A89" s="95"/>
      <c r="B89" s="95"/>
      <c r="C89" s="351"/>
      <c r="D89" s="391"/>
      <c r="E89" s="354"/>
      <c r="F89" s="307"/>
      <c r="G89" s="304"/>
      <c r="H89" s="205" t="s">
        <v>423</v>
      </c>
      <c r="I89" s="206">
        <v>80100000</v>
      </c>
      <c r="J89" s="228"/>
      <c r="K89" s="228"/>
      <c r="L89" s="228"/>
      <c r="M89" s="228" t="s">
        <v>13</v>
      </c>
      <c r="N89" s="329">
        <v>0.2</v>
      </c>
      <c r="O89" s="329"/>
      <c r="P89" s="229" t="s">
        <v>147</v>
      </c>
      <c r="Q89" s="207">
        <f t="shared" si="6"/>
        <v>16020000</v>
      </c>
    </row>
    <row r="90" spans="1:19" s="82" customFormat="1" ht="21" customHeight="1">
      <c r="A90" s="95"/>
      <c r="B90" s="95"/>
      <c r="C90" s="351"/>
      <c r="D90" s="391"/>
      <c r="E90" s="354"/>
      <c r="F90" s="307"/>
      <c r="G90" s="304"/>
      <c r="H90" s="205" t="s">
        <v>422</v>
      </c>
      <c r="I90" s="206">
        <v>66750000</v>
      </c>
      <c r="J90" s="228"/>
      <c r="K90" s="228"/>
      <c r="L90" s="228"/>
      <c r="M90" s="228" t="s">
        <v>13</v>
      </c>
      <c r="N90" s="329">
        <v>0.2</v>
      </c>
      <c r="O90" s="329"/>
      <c r="P90" s="229" t="s">
        <v>147</v>
      </c>
      <c r="Q90" s="207">
        <f t="shared" si="6"/>
        <v>13350000</v>
      </c>
    </row>
    <row r="91" spans="1:19" s="82" customFormat="1" ht="21" customHeight="1">
      <c r="A91" s="95"/>
      <c r="B91" s="95"/>
      <c r="C91" s="351"/>
      <c r="D91" s="391"/>
      <c r="E91" s="354"/>
      <c r="F91" s="307"/>
      <c r="G91" s="304"/>
      <c r="H91" s="205" t="s">
        <v>264</v>
      </c>
      <c r="I91" s="206">
        <v>93450000</v>
      </c>
      <c r="J91" s="228"/>
      <c r="K91" s="228"/>
      <c r="L91" s="228"/>
      <c r="M91" s="228" t="s">
        <v>13</v>
      </c>
      <c r="N91" s="329">
        <v>0.2</v>
      </c>
      <c r="O91" s="329"/>
      <c r="P91" s="229" t="s">
        <v>147</v>
      </c>
      <c r="Q91" s="207">
        <f t="shared" si="6"/>
        <v>18690000</v>
      </c>
    </row>
    <row r="92" spans="1:19" s="82" customFormat="1" ht="21" customHeight="1">
      <c r="A92" s="95"/>
      <c r="B92" s="95"/>
      <c r="C92" s="351"/>
      <c r="D92" s="391"/>
      <c r="E92" s="354"/>
      <c r="F92" s="307"/>
      <c r="G92" s="304"/>
      <c r="H92" s="205" t="s">
        <v>265</v>
      </c>
      <c r="I92" s="206">
        <v>120150000</v>
      </c>
      <c r="J92" s="228"/>
      <c r="K92" s="228"/>
      <c r="L92" s="228"/>
      <c r="M92" s="228" t="s">
        <v>13</v>
      </c>
      <c r="N92" s="329">
        <v>0.2</v>
      </c>
      <c r="O92" s="329"/>
      <c r="P92" s="229" t="s">
        <v>147</v>
      </c>
      <c r="Q92" s="207">
        <f t="shared" si="6"/>
        <v>24030000</v>
      </c>
    </row>
    <row r="93" spans="1:19" s="82" customFormat="1" ht="21" customHeight="1">
      <c r="A93" s="95"/>
      <c r="B93" s="95"/>
      <c r="C93" s="351"/>
      <c r="D93" s="391"/>
      <c r="E93" s="354"/>
      <c r="F93" s="307"/>
      <c r="G93" s="304"/>
      <c r="H93" s="205" t="s">
        <v>266</v>
      </c>
      <c r="I93" s="206">
        <v>93450000</v>
      </c>
      <c r="J93" s="228"/>
      <c r="K93" s="228"/>
      <c r="L93" s="228"/>
      <c r="M93" s="228" t="s">
        <v>13</v>
      </c>
      <c r="N93" s="329">
        <v>0.2</v>
      </c>
      <c r="O93" s="329"/>
      <c r="P93" s="229" t="s">
        <v>147</v>
      </c>
      <c r="Q93" s="207">
        <f t="shared" si="6"/>
        <v>18690000</v>
      </c>
    </row>
    <row r="94" spans="1:19" s="82" customFormat="1" ht="21" customHeight="1">
      <c r="A94" s="95"/>
      <c r="B94" s="95"/>
      <c r="C94" s="351"/>
      <c r="D94" s="391"/>
      <c r="E94" s="354"/>
      <c r="F94" s="307"/>
      <c r="G94" s="304"/>
      <c r="H94" s="205" t="s">
        <v>285</v>
      </c>
      <c r="I94" s="206">
        <v>66750000</v>
      </c>
      <c r="J94" s="228"/>
      <c r="K94" s="228"/>
      <c r="L94" s="228"/>
      <c r="M94" s="228" t="s">
        <v>13</v>
      </c>
      <c r="N94" s="329">
        <v>0.2</v>
      </c>
      <c r="O94" s="329"/>
      <c r="P94" s="229" t="s">
        <v>147</v>
      </c>
      <c r="Q94" s="207">
        <f t="shared" si="6"/>
        <v>13350000</v>
      </c>
    </row>
    <row r="95" spans="1:19" s="82" customFormat="1" ht="21" customHeight="1">
      <c r="A95" s="95"/>
      <c r="B95" s="95"/>
      <c r="C95" s="351"/>
      <c r="D95" s="391"/>
      <c r="E95" s="354"/>
      <c r="F95" s="307"/>
      <c r="G95" s="304"/>
      <c r="H95" s="205" t="s">
        <v>284</v>
      </c>
      <c r="I95" s="206">
        <v>80100000</v>
      </c>
      <c r="J95" s="228"/>
      <c r="K95" s="228"/>
      <c r="L95" s="228"/>
      <c r="M95" s="228" t="s">
        <v>13</v>
      </c>
      <c r="N95" s="329">
        <v>0.2</v>
      </c>
      <c r="O95" s="329"/>
      <c r="P95" s="229" t="s">
        <v>147</v>
      </c>
      <c r="Q95" s="207">
        <f t="shared" si="6"/>
        <v>16020000</v>
      </c>
    </row>
    <row r="96" spans="1:19" s="82" customFormat="1" ht="21" customHeight="1">
      <c r="A96" s="95"/>
      <c r="B96" s="95"/>
      <c r="C96" s="351"/>
      <c r="D96" s="391"/>
      <c r="E96" s="354"/>
      <c r="F96" s="307"/>
      <c r="G96" s="304"/>
      <c r="H96" s="205" t="s">
        <v>283</v>
      </c>
      <c r="I96" s="206">
        <v>866250000</v>
      </c>
      <c r="J96" s="228"/>
      <c r="K96" s="228"/>
      <c r="L96" s="228"/>
      <c r="M96" s="228" t="s">
        <v>13</v>
      </c>
      <c r="N96" s="329">
        <v>0.2</v>
      </c>
      <c r="O96" s="329"/>
      <c r="P96" s="229" t="s">
        <v>147</v>
      </c>
      <c r="Q96" s="207">
        <f t="shared" si="6"/>
        <v>173250000</v>
      </c>
    </row>
    <row r="97" spans="1:17" s="82" customFormat="1" ht="21" customHeight="1">
      <c r="A97" s="95"/>
      <c r="B97" s="95"/>
      <c r="C97" s="351"/>
      <c r="D97" s="391"/>
      <c r="E97" s="354"/>
      <c r="F97" s="307"/>
      <c r="G97" s="304"/>
      <c r="H97" s="205" t="s">
        <v>282</v>
      </c>
      <c r="I97" s="206">
        <v>315000000</v>
      </c>
      <c r="J97" s="228"/>
      <c r="K97" s="228"/>
      <c r="L97" s="228"/>
      <c r="M97" s="228" t="s">
        <v>13</v>
      </c>
      <c r="N97" s="329">
        <v>0.2</v>
      </c>
      <c r="O97" s="329"/>
      <c r="P97" s="229" t="s">
        <v>147</v>
      </c>
      <c r="Q97" s="207">
        <f t="shared" si="6"/>
        <v>63000000</v>
      </c>
    </row>
    <row r="98" spans="1:17" s="82" customFormat="1" ht="21" customHeight="1">
      <c r="A98" s="95"/>
      <c r="B98" s="95"/>
      <c r="C98" s="351"/>
      <c r="D98" s="391"/>
      <c r="E98" s="354"/>
      <c r="F98" s="307"/>
      <c r="G98" s="304"/>
      <c r="H98" s="205" t="s">
        <v>281</v>
      </c>
      <c r="I98" s="206">
        <v>803250000</v>
      </c>
      <c r="J98" s="228"/>
      <c r="K98" s="228"/>
      <c r="L98" s="228"/>
      <c r="M98" s="228" t="s">
        <v>13</v>
      </c>
      <c r="N98" s="329">
        <v>0.2</v>
      </c>
      <c r="O98" s="329"/>
      <c r="P98" s="229" t="s">
        <v>147</v>
      </c>
      <c r="Q98" s="207">
        <f t="shared" si="6"/>
        <v>160650000</v>
      </c>
    </row>
    <row r="99" spans="1:17" s="82" customFormat="1" ht="21" customHeight="1">
      <c r="A99" s="95"/>
      <c r="B99" s="95"/>
      <c r="C99" s="351"/>
      <c r="D99" s="391"/>
      <c r="E99" s="354"/>
      <c r="F99" s="307"/>
      <c r="G99" s="304"/>
      <c r="H99" s="205" t="s">
        <v>280</v>
      </c>
      <c r="I99" s="206">
        <v>280350000</v>
      </c>
      <c r="J99" s="228"/>
      <c r="K99" s="228"/>
      <c r="L99" s="228"/>
      <c r="M99" s="228" t="s">
        <v>13</v>
      </c>
      <c r="N99" s="329">
        <v>0.2</v>
      </c>
      <c r="O99" s="329"/>
      <c r="P99" s="229" t="s">
        <v>147</v>
      </c>
      <c r="Q99" s="207">
        <f t="shared" si="6"/>
        <v>56070000</v>
      </c>
    </row>
    <row r="100" spans="1:17" s="82" customFormat="1" ht="21" customHeight="1">
      <c r="A100" s="95"/>
      <c r="B100" s="95"/>
      <c r="C100" s="351"/>
      <c r="D100" s="391"/>
      <c r="E100" s="354"/>
      <c r="F100" s="307"/>
      <c r="G100" s="304"/>
      <c r="H100" s="205" t="s">
        <v>279</v>
      </c>
      <c r="I100" s="206">
        <v>349650000</v>
      </c>
      <c r="J100" s="228"/>
      <c r="K100" s="228"/>
      <c r="L100" s="228"/>
      <c r="M100" s="228" t="s">
        <v>13</v>
      </c>
      <c r="N100" s="329">
        <v>0.2</v>
      </c>
      <c r="O100" s="329"/>
      <c r="P100" s="229" t="s">
        <v>147</v>
      </c>
      <c r="Q100" s="207">
        <f t="shared" si="6"/>
        <v>69930000</v>
      </c>
    </row>
    <row r="101" spans="1:17" s="82" customFormat="1" ht="21" customHeight="1">
      <c r="A101" s="95"/>
      <c r="B101" s="95"/>
      <c r="C101" s="351"/>
      <c r="D101" s="391"/>
      <c r="E101" s="354"/>
      <c r="F101" s="307"/>
      <c r="G101" s="304"/>
      <c r="H101" s="205" t="s">
        <v>278</v>
      </c>
      <c r="I101" s="206">
        <v>135450000</v>
      </c>
      <c r="J101" s="228"/>
      <c r="K101" s="228"/>
      <c r="L101" s="228"/>
      <c r="M101" s="228" t="s">
        <v>13</v>
      </c>
      <c r="N101" s="329">
        <v>0.2</v>
      </c>
      <c r="O101" s="329"/>
      <c r="P101" s="229" t="s">
        <v>147</v>
      </c>
      <c r="Q101" s="207">
        <f t="shared" si="6"/>
        <v>27090000</v>
      </c>
    </row>
    <row r="102" spans="1:17" s="82" customFormat="1" ht="21" customHeight="1">
      <c r="A102" s="95"/>
      <c r="B102" s="95"/>
      <c r="C102" s="351"/>
      <c r="D102" s="391"/>
      <c r="E102" s="354"/>
      <c r="F102" s="307"/>
      <c r="G102" s="304"/>
      <c r="H102" s="205" t="s">
        <v>277</v>
      </c>
      <c r="I102" s="206">
        <v>63000000</v>
      </c>
      <c r="J102" s="228"/>
      <c r="K102" s="228"/>
      <c r="L102" s="228"/>
      <c r="M102" s="228" t="s">
        <v>13</v>
      </c>
      <c r="N102" s="329">
        <v>0.2</v>
      </c>
      <c r="O102" s="329"/>
      <c r="P102" s="229" t="s">
        <v>147</v>
      </c>
      <c r="Q102" s="207">
        <f t="shared" si="6"/>
        <v>12600000</v>
      </c>
    </row>
    <row r="103" spans="1:17" s="82" customFormat="1" ht="21" customHeight="1">
      <c r="A103" s="95"/>
      <c r="B103" s="95"/>
      <c r="C103" s="351"/>
      <c r="D103" s="391"/>
      <c r="E103" s="354"/>
      <c r="F103" s="307"/>
      <c r="G103" s="304"/>
      <c r="H103" s="208" t="s">
        <v>276</v>
      </c>
      <c r="I103" s="206">
        <v>634480000</v>
      </c>
      <c r="J103" s="228"/>
      <c r="K103" s="228"/>
      <c r="L103" s="228"/>
      <c r="M103" s="228" t="s">
        <v>13</v>
      </c>
      <c r="N103" s="329">
        <v>0.2</v>
      </c>
      <c r="O103" s="329"/>
      <c r="P103" s="229" t="s">
        <v>147</v>
      </c>
      <c r="Q103" s="207">
        <f t="shared" si="6"/>
        <v>126896000</v>
      </c>
    </row>
    <row r="104" spans="1:17" s="82" customFormat="1" ht="21" customHeight="1">
      <c r="A104" s="95"/>
      <c r="B104" s="95"/>
      <c r="C104" s="351"/>
      <c r="D104" s="391"/>
      <c r="E104" s="354"/>
      <c r="F104" s="307"/>
      <c r="G104" s="304"/>
      <c r="H104" s="208" t="s">
        <v>275</v>
      </c>
      <c r="I104" s="206">
        <v>198275000</v>
      </c>
      <c r="J104" s="228"/>
      <c r="K104" s="228"/>
      <c r="L104" s="228"/>
      <c r="M104" s="228" t="s">
        <v>13</v>
      </c>
      <c r="N104" s="329">
        <v>0.2</v>
      </c>
      <c r="O104" s="329"/>
      <c r="P104" s="229" t="s">
        <v>147</v>
      </c>
      <c r="Q104" s="207">
        <f t="shared" si="6"/>
        <v>39655000</v>
      </c>
    </row>
    <row r="105" spans="1:17" s="82" customFormat="1" ht="21" customHeight="1">
      <c r="A105" s="95"/>
      <c r="B105" s="95"/>
      <c r="C105" s="351"/>
      <c r="D105" s="391"/>
      <c r="E105" s="354"/>
      <c r="F105" s="307"/>
      <c r="G105" s="304"/>
      <c r="H105" s="208" t="s">
        <v>274</v>
      </c>
      <c r="I105" s="206">
        <v>190344000</v>
      </c>
      <c r="J105" s="228"/>
      <c r="K105" s="228"/>
      <c r="L105" s="228"/>
      <c r="M105" s="228" t="s">
        <v>13</v>
      </c>
      <c r="N105" s="329">
        <v>0.2</v>
      </c>
      <c r="O105" s="329"/>
      <c r="P105" s="229" t="s">
        <v>147</v>
      </c>
      <c r="Q105" s="207">
        <f t="shared" si="6"/>
        <v>38068800</v>
      </c>
    </row>
    <row r="106" spans="1:17" s="82" customFormat="1" ht="21" customHeight="1">
      <c r="A106" s="95"/>
      <c r="B106" s="95"/>
      <c r="C106" s="351"/>
      <c r="D106" s="391"/>
      <c r="E106" s="354"/>
      <c r="F106" s="307"/>
      <c r="G106" s="304"/>
      <c r="H106" s="208" t="s">
        <v>273</v>
      </c>
      <c r="I106" s="206">
        <v>158620000</v>
      </c>
      <c r="J106" s="228"/>
      <c r="K106" s="228"/>
      <c r="L106" s="228"/>
      <c r="M106" s="228" t="s">
        <v>13</v>
      </c>
      <c r="N106" s="329">
        <v>0.2</v>
      </c>
      <c r="O106" s="329"/>
      <c r="P106" s="229" t="s">
        <v>147</v>
      </c>
      <c r="Q106" s="207">
        <f t="shared" si="6"/>
        <v>31724000</v>
      </c>
    </row>
    <row r="107" spans="1:17" s="82" customFormat="1" ht="21" customHeight="1">
      <c r="A107" s="95"/>
      <c r="B107" s="95"/>
      <c r="C107" s="351"/>
      <c r="D107" s="391"/>
      <c r="E107" s="354"/>
      <c r="F107" s="307"/>
      <c r="G107" s="304"/>
      <c r="H107" s="208" t="s">
        <v>272</v>
      </c>
      <c r="I107" s="206">
        <v>935858000</v>
      </c>
      <c r="J107" s="228"/>
      <c r="K107" s="228"/>
      <c r="L107" s="228"/>
      <c r="M107" s="228" t="s">
        <v>13</v>
      </c>
      <c r="N107" s="329">
        <v>0.2</v>
      </c>
      <c r="O107" s="329"/>
      <c r="P107" s="229" t="s">
        <v>147</v>
      </c>
      <c r="Q107" s="207">
        <f t="shared" si="6"/>
        <v>187171600</v>
      </c>
    </row>
    <row r="108" spans="1:17" s="82" customFormat="1" ht="21" customHeight="1">
      <c r="A108" s="95"/>
      <c r="B108" s="95"/>
      <c r="C108" s="351"/>
      <c r="D108" s="391"/>
      <c r="E108" s="354"/>
      <c r="F108" s="307"/>
      <c r="G108" s="304"/>
      <c r="H108" s="208" t="s">
        <v>271</v>
      </c>
      <c r="I108" s="206">
        <v>253792000</v>
      </c>
      <c r="J108" s="228"/>
      <c r="K108" s="228"/>
      <c r="L108" s="228"/>
      <c r="M108" s="228" t="s">
        <v>13</v>
      </c>
      <c r="N108" s="329">
        <v>0.2</v>
      </c>
      <c r="O108" s="329"/>
      <c r="P108" s="229" t="s">
        <v>147</v>
      </c>
      <c r="Q108" s="207">
        <f t="shared" si="6"/>
        <v>50758400</v>
      </c>
    </row>
    <row r="109" spans="1:17" s="82" customFormat="1" ht="21" customHeight="1">
      <c r="A109" s="95"/>
      <c r="B109" s="95"/>
      <c r="C109" s="351"/>
      <c r="D109" s="391"/>
      <c r="E109" s="354"/>
      <c r="F109" s="307"/>
      <c r="G109" s="304"/>
      <c r="H109" s="208" t="s">
        <v>270</v>
      </c>
      <c r="I109" s="206">
        <v>103103000</v>
      </c>
      <c r="J109" s="228"/>
      <c r="K109" s="228"/>
      <c r="L109" s="228"/>
      <c r="M109" s="228" t="s">
        <v>13</v>
      </c>
      <c r="N109" s="329">
        <v>0.2</v>
      </c>
      <c r="O109" s="329"/>
      <c r="P109" s="229" t="s">
        <v>147</v>
      </c>
      <c r="Q109" s="207">
        <f t="shared" si="6"/>
        <v>20620600</v>
      </c>
    </row>
    <row r="110" spans="1:17" s="82" customFormat="1" ht="21" customHeight="1">
      <c r="A110" s="95"/>
      <c r="B110" s="95"/>
      <c r="C110" s="351"/>
      <c r="D110" s="391"/>
      <c r="E110" s="354"/>
      <c r="F110" s="307"/>
      <c r="G110" s="304"/>
      <c r="H110" s="208" t="s">
        <v>269</v>
      </c>
      <c r="I110" s="206">
        <v>95172000</v>
      </c>
      <c r="J110" s="228"/>
      <c r="K110" s="228"/>
      <c r="L110" s="228"/>
      <c r="M110" s="228" t="s">
        <v>13</v>
      </c>
      <c r="N110" s="329">
        <v>0.2</v>
      </c>
      <c r="O110" s="329"/>
      <c r="P110" s="229" t="s">
        <v>147</v>
      </c>
      <c r="Q110" s="207">
        <f t="shared" si="6"/>
        <v>19034400</v>
      </c>
    </row>
    <row r="111" spans="1:17" s="82" customFormat="1" ht="21" customHeight="1">
      <c r="A111" s="95"/>
      <c r="B111" s="95"/>
      <c r="C111" s="351"/>
      <c r="D111" s="391"/>
      <c r="E111" s="354"/>
      <c r="F111" s="307"/>
      <c r="G111" s="304"/>
      <c r="H111" s="208" t="s">
        <v>268</v>
      </c>
      <c r="I111" s="206">
        <v>95172000</v>
      </c>
      <c r="J111" s="228"/>
      <c r="K111" s="228"/>
      <c r="L111" s="228"/>
      <c r="M111" s="228" t="s">
        <v>13</v>
      </c>
      <c r="N111" s="329">
        <v>0.2</v>
      </c>
      <c r="O111" s="329"/>
      <c r="P111" s="229" t="s">
        <v>147</v>
      </c>
      <c r="Q111" s="207">
        <f t="shared" si="6"/>
        <v>19034400</v>
      </c>
    </row>
    <row r="112" spans="1:17" s="82" customFormat="1" ht="21" customHeight="1">
      <c r="A112" s="95"/>
      <c r="B112" s="95"/>
      <c r="C112" s="351"/>
      <c r="D112" s="391"/>
      <c r="E112" s="354"/>
      <c r="F112" s="307"/>
      <c r="G112" s="304"/>
      <c r="H112" s="208" t="s">
        <v>267</v>
      </c>
      <c r="I112" s="206">
        <v>150689000</v>
      </c>
      <c r="J112" s="228"/>
      <c r="K112" s="228"/>
      <c r="L112" s="228"/>
      <c r="M112" s="228" t="s">
        <v>13</v>
      </c>
      <c r="N112" s="329">
        <v>0.2</v>
      </c>
      <c r="O112" s="329"/>
      <c r="P112" s="229" t="s">
        <v>147</v>
      </c>
      <c r="Q112" s="207">
        <f t="shared" si="6"/>
        <v>30137800</v>
      </c>
    </row>
    <row r="113" spans="1:19" s="82" customFormat="1" ht="21" customHeight="1">
      <c r="A113" s="99"/>
      <c r="B113" s="99"/>
      <c r="C113" s="352"/>
      <c r="D113" s="392"/>
      <c r="E113" s="355"/>
      <c r="F113" s="308"/>
      <c r="G113" s="305"/>
      <c r="H113" s="217" t="s">
        <v>424</v>
      </c>
      <c r="I113" s="218">
        <v>346080000</v>
      </c>
      <c r="J113" s="230"/>
      <c r="K113" s="230"/>
      <c r="L113" s="230"/>
      <c r="M113" s="230" t="s">
        <v>13</v>
      </c>
      <c r="N113" s="331">
        <v>0.2</v>
      </c>
      <c r="O113" s="331"/>
      <c r="P113" s="231" t="s">
        <v>147</v>
      </c>
      <c r="Q113" s="221">
        <f t="shared" si="6"/>
        <v>69216000</v>
      </c>
    </row>
    <row r="114" spans="1:19" s="82" customFormat="1" ht="20.100000000000001" customHeight="1">
      <c r="A114" s="347" t="s">
        <v>223</v>
      </c>
      <c r="B114" s="347"/>
      <c r="C114" s="347"/>
      <c r="D114" s="327" t="s">
        <v>227</v>
      </c>
      <c r="E114" s="327"/>
      <c r="F114" s="327"/>
      <c r="G114" s="327"/>
      <c r="H114" s="327" t="s">
        <v>225</v>
      </c>
      <c r="I114" s="327"/>
      <c r="J114" s="327"/>
      <c r="K114" s="327"/>
      <c r="L114" s="327"/>
      <c r="M114" s="327"/>
      <c r="N114" s="327"/>
      <c r="O114" s="327"/>
      <c r="P114" s="327"/>
      <c r="Q114" s="327"/>
    </row>
    <row r="115" spans="1:19" s="82" customFormat="1" ht="30.95" customHeight="1">
      <c r="A115" s="332" t="s">
        <v>11</v>
      </c>
      <c r="B115" s="333"/>
      <c r="C115" s="334"/>
      <c r="D115" s="335" t="s">
        <v>392</v>
      </c>
      <c r="E115" s="335" t="s">
        <v>393</v>
      </c>
      <c r="F115" s="338" t="s">
        <v>16</v>
      </c>
      <c r="G115" s="339"/>
      <c r="H115" s="340" t="s">
        <v>21</v>
      </c>
      <c r="I115" s="341"/>
      <c r="J115" s="341"/>
      <c r="K115" s="341"/>
      <c r="L115" s="341"/>
      <c r="M115" s="341"/>
      <c r="N115" s="341"/>
      <c r="O115" s="341"/>
      <c r="P115" s="341"/>
      <c r="Q115" s="342"/>
    </row>
    <row r="116" spans="1:19" s="82" customFormat="1" ht="30.95" customHeight="1">
      <c r="A116" s="85" t="s">
        <v>4</v>
      </c>
      <c r="B116" s="85" t="s">
        <v>5</v>
      </c>
      <c r="C116" s="83" t="s">
        <v>6</v>
      </c>
      <c r="D116" s="336"/>
      <c r="E116" s="336"/>
      <c r="F116" s="86" t="s">
        <v>17</v>
      </c>
      <c r="G116" s="149" t="s">
        <v>7</v>
      </c>
      <c r="H116" s="343"/>
      <c r="I116" s="344"/>
      <c r="J116" s="344"/>
      <c r="K116" s="344"/>
      <c r="L116" s="344"/>
      <c r="M116" s="344"/>
      <c r="N116" s="344"/>
      <c r="O116" s="344"/>
      <c r="P116" s="344"/>
      <c r="Q116" s="345"/>
    </row>
    <row r="117" spans="1:19" s="82" customFormat="1" ht="30.95" customHeight="1">
      <c r="A117" s="116" t="s">
        <v>26</v>
      </c>
      <c r="B117" s="401" t="s">
        <v>161</v>
      </c>
      <c r="C117" s="401"/>
      <c r="D117" s="103">
        <v>14850</v>
      </c>
      <c r="E117" s="103">
        <f>E118</f>
        <v>12840</v>
      </c>
      <c r="F117" s="80">
        <f t="shared" ref="F117:F125" si="7">E117-D117</f>
        <v>-2010</v>
      </c>
      <c r="G117" s="133">
        <f>F117/D117*100</f>
        <v>-13.535353535353536</v>
      </c>
      <c r="H117" s="301" t="s">
        <v>230</v>
      </c>
      <c r="I117" s="302"/>
      <c r="J117" s="302"/>
      <c r="K117" s="302"/>
      <c r="L117" s="302"/>
      <c r="M117" s="302"/>
      <c r="N117" s="302"/>
      <c r="O117" s="302"/>
      <c r="P117" s="302"/>
      <c r="Q117" s="232">
        <f>Q118</f>
        <v>12840000</v>
      </c>
    </row>
    <row r="118" spans="1:19" s="82" customFormat="1" ht="30.95" customHeight="1">
      <c r="A118" s="105" t="s">
        <v>9</v>
      </c>
      <c r="B118" s="97" t="s">
        <v>162</v>
      </c>
      <c r="C118" s="102" t="s">
        <v>163</v>
      </c>
      <c r="D118" s="103">
        <v>14850</v>
      </c>
      <c r="E118" s="103">
        <f>SUM(E119:E120)</f>
        <v>12840</v>
      </c>
      <c r="F118" s="80">
        <f t="shared" si="7"/>
        <v>-2010</v>
      </c>
      <c r="G118" s="133">
        <f>F118/D118*100</f>
        <v>-13.535353535353536</v>
      </c>
      <c r="H118" s="301" t="s">
        <v>228</v>
      </c>
      <c r="I118" s="302"/>
      <c r="J118" s="302"/>
      <c r="K118" s="302"/>
      <c r="L118" s="302"/>
      <c r="M118" s="302"/>
      <c r="N118" s="302"/>
      <c r="O118" s="302"/>
      <c r="P118" s="302"/>
      <c r="Q118" s="232">
        <f>SUM(Q119:Q120)</f>
        <v>12840000</v>
      </c>
    </row>
    <row r="119" spans="1:19" ht="30.95" customHeight="1">
      <c r="A119" s="105"/>
      <c r="B119" s="100" t="s">
        <v>156</v>
      </c>
      <c r="C119" s="102" t="s">
        <v>164</v>
      </c>
      <c r="D119" s="53">
        <v>4850</v>
      </c>
      <c r="E119" s="103">
        <f>Q119/1000</f>
        <v>4840</v>
      </c>
      <c r="F119" s="80">
        <f t="shared" si="7"/>
        <v>-10</v>
      </c>
      <c r="G119" s="133">
        <f>F119/D119*100</f>
        <v>-0.2061855670103093</v>
      </c>
      <c r="H119" s="233" t="s">
        <v>219</v>
      </c>
      <c r="I119" s="234">
        <f>Q119</f>
        <v>4840000</v>
      </c>
      <c r="J119" s="224"/>
      <c r="K119" s="104"/>
      <c r="L119" s="224"/>
      <c r="M119" s="191" t="s">
        <v>13</v>
      </c>
      <c r="N119" s="337">
        <v>1</v>
      </c>
      <c r="O119" s="337"/>
      <c r="P119" s="104" t="s">
        <v>147</v>
      </c>
      <c r="Q119" s="49">
        <v>4840000</v>
      </c>
      <c r="S119" s="82"/>
    </row>
    <row r="120" spans="1:19" s="98" customFormat="1" ht="30.95" customHeight="1">
      <c r="A120" s="105"/>
      <c r="B120" s="94"/>
      <c r="C120" s="102" t="s">
        <v>27</v>
      </c>
      <c r="D120" s="53">
        <v>10000</v>
      </c>
      <c r="E120" s="103">
        <f>Q120/1000</f>
        <v>8000</v>
      </c>
      <c r="F120" s="80">
        <f t="shared" si="7"/>
        <v>-2000</v>
      </c>
      <c r="G120" s="133">
        <f>F120/D120*100</f>
        <v>-20</v>
      </c>
      <c r="H120" s="235" t="s">
        <v>28</v>
      </c>
      <c r="I120" s="236">
        <f>Q120</f>
        <v>8000000</v>
      </c>
      <c r="J120" s="237"/>
      <c r="K120" s="238"/>
      <c r="L120" s="237"/>
      <c r="M120" s="219" t="s">
        <v>13</v>
      </c>
      <c r="N120" s="380">
        <v>1</v>
      </c>
      <c r="O120" s="380"/>
      <c r="P120" s="238" t="s">
        <v>18</v>
      </c>
      <c r="Q120" s="117">
        <v>8000000</v>
      </c>
      <c r="S120"/>
    </row>
    <row r="121" spans="1:19" s="82" customFormat="1" ht="30.95" customHeight="1">
      <c r="A121" s="105" t="s">
        <v>165</v>
      </c>
      <c r="B121" s="362" t="s">
        <v>161</v>
      </c>
      <c r="C121" s="363"/>
      <c r="D121" s="80">
        <v>16100</v>
      </c>
      <c r="E121" s="80">
        <f>E122</f>
        <v>16100</v>
      </c>
      <c r="F121" s="80">
        <f t="shared" si="7"/>
        <v>0</v>
      </c>
      <c r="G121" s="133">
        <f t="shared" ref="G121:G126" si="8">F121/D121*100</f>
        <v>0</v>
      </c>
      <c r="H121" s="301" t="s">
        <v>230</v>
      </c>
      <c r="I121" s="302"/>
      <c r="J121" s="302"/>
      <c r="K121" s="302"/>
      <c r="L121" s="302"/>
      <c r="M121" s="302"/>
      <c r="N121" s="302"/>
      <c r="O121" s="302"/>
      <c r="P121" s="302"/>
      <c r="Q121" s="89">
        <f>Q122</f>
        <v>16100000</v>
      </c>
      <c r="S121" s="98"/>
    </row>
    <row r="122" spans="1:19" s="82" customFormat="1" ht="30.95" customHeight="1">
      <c r="A122" s="38"/>
      <c r="B122" s="51" t="s">
        <v>166</v>
      </c>
      <c r="C122" s="73" t="s">
        <v>163</v>
      </c>
      <c r="D122" s="80">
        <v>16100</v>
      </c>
      <c r="E122" s="80">
        <f>E123</f>
        <v>16100</v>
      </c>
      <c r="F122" s="80">
        <f t="shared" si="7"/>
        <v>0</v>
      </c>
      <c r="G122" s="133">
        <f t="shared" si="8"/>
        <v>0</v>
      </c>
      <c r="H122" s="301" t="s">
        <v>228</v>
      </c>
      <c r="I122" s="302"/>
      <c r="J122" s="302"/>
      <c r="K122" s="302"/>
      <c r="L122" s="302"/>
      <c r="M122" s="302"/>
      <c r="N122" s="302"/>
      <c r="O122" s="302"/>
      <c r="P122" s="302"/>
      <c r="Q122" s="89">
        <f>Q123</f>
        <v>16100000</v>
      </c>
    </row>
    <row r="123" spans="1:19" s="82" customFormat="1" ht="30.95" customHeight="1">
      <c r="A123" s="93"/>
      <c r="B123" s="94"/>
      <c r="C123" s="73" t="s">
        <v>167</v>
      </c>
      <c r="D123" s="53">
        <v>16100</v>
      </c>
      <c r="E123" s="80">
        <f>Q123/1000</f>
        <v>16100</v>
      </c>
      <c r="F123" s="80">
        <f t="shared" si="7"/>
        <v>0</v>
      </c>
      <c r="G123" s="133">
        <f t="shared" si="8"/>
        <v>0</v>
      </c>
      <c r="H123" s="157" t="s">
        <v>168</v>
      </c>
      <c r="I123" s="239">
        <v>16100000</v>
      </c>
      <c r="J123" s="195"/>
      <c r="K123" s="192"/>
      <c r="L123" s="195"/>
      <c r="M123" s="195" t="s">
        <v>13</v>
      </c>
      <c r="N123" s="337">
        <v>1</v>
      </c>
      <c r="O123" s="337"/>
      <c r="P123" s="192" t="s">
        <v>18</v>
      </c>
      <c r="Q123" s="89">
        <v>16100000</v>
      </c>
    </row>
    <row r="124" spans="1:19" s="82" customFormat="1" ht="30.95" customHeight="1">
      <c r="A124" s="38" t="s">
        <v>169</v>
      </c>
      <c r="B124" s="287" t="s">
        <v>161</v>
      </c>
      <c r="C124" s="288"/>
      <c r="D124" s="80">
        <v>263192.42800000001</v>
      </c>
      <c r="E124" s="80">
        <f>E125</f>
        <v>263192.42800000001</v>
      </c>
      <c r="F124" s="80">
        <f t="shared" si="7"/>
        <v>0</v>
      </c>
      <c r="G124" s="133">
        <f t="shared" si="8"/>
        <v>0</v>
      </c>
      <c r="H124" s="301" t="s">
        <v>230</v>
      </c>
      <c r="I124" s="302"/>
      <c r="J124" s="302"/>
      <c r="K124" s="302"/>
      <c r="L124" s="302"/>
      <c r="M124" s="302"/>
      <c r="N124" s="302"/>
      <c r="O124" s="302"/>
      <c r="P124" s="302"/>
      <c r="Q124" s="89">
        <f>Q125</f>
        <v>263192428</v>
      </c>
    </row>
    <row r="125" spans="1:19" s="82" customFormat="1" ht="30.95" customHeight="1">
      <c r="A125" s="38"/>
      <c r="B125" s="51" t="s">
        <v>169</v>
      </c>
      <c r="C125" s="52" t="s">
        <v>163</v>
      </c>
      <c r="D125" s="80">
        <v>263192.42800000001</v>
      </c>
      <c r="E125" s="80">
        <f>Q125/1000</f>
        <v>263192.42800000001</v>
      </c>
      <c r="F125" s="80">
        <f t="shared" si="7"/>
        <v>0</v>
      </c>
      <c r="G125" s="133">
        <f t="shared" si="8"/>
        <v>0</v>
      </c>
      <c r="H125" s="301" t="s">
        <v>228</v>
      </c>
      <c r="I125" s="302"/>
      <c r="J125" s="302"/>
      <c r="K125" s="302"/>
      <c r="L125" s="302"/>
      <c r="M125" s="302"/>
      <c r="N125" s="302"/>
      <c r="O125" s="302"/>
      <c r="P125" s="302"/>
      <c r="Q125" s="89">
        <f>SUM(Q126:Q129)</f>
        <v>263192428</v>
      </c>
    </row>
    <row r="126" spans="1:19" s="82" customFormat="1" ht="30.95" customHeight="1">
      <c r="A126" s="38"/>
      <c r="B126" s="313"/>
      <c r="C126" s="313" t="s">
        <v>170</v>
      </c>
      <c r="D126" s="391">
        <v>263192.46799999999</v>
      </c>
      <c r="E126" s="307">
        <f>SUM(Q126:Q129)/1000</f>
        <v>263192.42800000001</v>
      </c>
      <c r="F126" s="309">
        <v>0</v>
      </c>
      <c r="G126" s="303">
        <f t="shared" si="8"/>
        <v>0</v>
      </c>
      <c r="H126" s="162" t="s">
        <v>171</v>
      </c>
      <c r="I126" s="182"/>
      <c r="J126" s="203"/>
      <c r="K126" s="240"/>
      <c r="L126" s="203"/>
      <c r="M126" s="203"/>
      <c r="N126" s="241"/>
      <c r="O126" s="203"/>
      <c r="P126" s="203"/>
      <c r="Q126" s="242">
        <v>246346353</v>
      </c>
    </row>
    <row r="127" spans="1:19" s="82" customFormat="1" ht="30.95" customHeight="1">
      <c r="A127" s="38"/>
      <c r="B127" s="313"/>
      <c r="C127" s="313"/>
      <c r="D127" s="391"/>
      <c r="E127" s="307"/>
      <c r="F127" s="310"/>
      <c r="G127" s="304"/>
      <c r="H127" s="162" t="s">
        <v>172</v>
      </c>
      <c r="I127" s="182"/>
      <c r="J127" s="203"/>
      <c r="K127" s="240"/>
      <c r="L127" s="203"/>
      <c r="M127" s="203"/>
      <c r="N127" s="241"/>
      <c r="O127" s="203"/>
      <c r="P127" s="203"/>
      <c r="Q127" s="242">
        <v>2461788</v>
      </c>
    </row>
    <row r="128" spans="1:19" s="82" customFormat="1" ht="30.95" customHeight="1">
      <c r="A128" s="38"/>
      <c r="B128" s="313"/>
      <c r="C128" s="313"/>
      <c r="D128" s="391"/>
      <c r="E128" s="307"/>
      <c r="F128" s="310"/>
      <c r="G128" s="304"/>
      <c r="H128" s="162" t="s">
        <v>173</v>
      </c>
      <c r="I128" s="182"/>
      <c r="J128" s="203"/>
      <c r="K128" s="240"/>
      <c r="L128" s="203"/>
      <c r="M128" s="203"/>
      <c r="N128" s="241"/>
      <c r="O128" s="203"/>
      <c r="P128" s="203"/>
      <c r="Q128" s="242">
        <v>5438498</v>
      </c>
    </row>
    <row r="129" spans="1:17" s="82" customFormat="1" ht="30.95" customHeight="1">
      <c r="A129" s="38"/>
      <c r="B129" s="314"/>
      <c r="C129" s="314"/>
      <c r="D129" s="392"/>
      <c r="E129" s="308"/>
      <c r="F129" s="311"/>
      <c r="G129" s="305"/>
      <c r="H129" s="162" t="s">
        <v>220</v>
      </c>
      <c r="I129" s="182"/>
      <c r="J129" s="203"/>
      <c r="K129" s="240"/>
      <c r="L129" s="203"/>
      <c r="M129" s="203"/>
      <c r="N129" s="241"/>
      <c r="O129" s="203"/>
      <c r="P129" s="203"/>
      <c r="Q129" s="242">
        <v>8945789</v>
      </c>
    </row>
    <row r="130" spans="1:17" s="82" customFormat="1" ht="30.95" customHeight="1">
      <c r="A130" s="36" t="s">
        <v>174</v>
      </c>
      <c r="B130" s="287" t="s">
        <v>161</v>
      </c>
      <c r="C130" s="288"/>
      <c r="D130" s="80">
        <v>14665</v>
      </c>
      <c r="E130" s="80">
        <f>E131</f>
        <v>14665</v>
      </c>
      <c r="F130" s="80">
        <f>E130-D130</f>
        <v>0</v>
      </c>
      <c r="G130" s="133">
        <f>F130/D130*100</f>
        <v>0</v>
      </c>
      <c r="H130" s="301"/>
      <c r="I130" s="302"/>
      <c r="J130" s="302"/>
      <c r="K130" s="302"/>
      <c r="L130" s="302"/>
      <c r="M130" s="302"/>
      <c r="N130" s="302"/>
      <c r="O130" s="302"/>
      <c r="P130" s="302"/>
      <c r="Q130" s="89">
        <f>Q131</f>
        <v>14665000</v>
      </c>
    </row>
    <row r="131" spans="1:17" s="82" customFormat="1" ht="30.95" customHeight="1">
      <c r="A131" s="38"/>
      <c r="B131" s="51" t="s">
        <v>174</v>
      </c>
      <c r="C131" s="73" t="s">
        <v>163</v>
      </c>
      <c r="D131" s="80">
        <v>14665</v>
      </c>
      <c r="E131" s="80">
        <f>SUM(E132:E133)</f>
        <v>14665</v>
      </c>
      <c r="F131" s="80">
        <f>E131-D131</f>
        <v>0</v>
      </c>
      <c r="G131" s="133">
        <f>F131/D131*100</f>
        <v>0</v>
      </c>
      <c r="H131" s="301" t="s">
        <v>228</v>
      </c>
      <c r="I131" s="302"/>
      <c r="J131" s="302"/>
      <c r="K131" s="302"/>
      <c r="L131" s="302"/>
      <c r="M131" s="302"/>
      <c r="N131" s="302"/>
      <c r="O131" s="302"/>
      <c r="P131" s="302"/>
      <c r="Q131" s="117">
        <f>Q132+Q133</f>
        <v>14665000</v>
      </c>
    </row>
    <row r="132" spans="1:17" s="82" customFormat="1" ht="30.95" customHeight="1">
      <c r="A132" s="38"/>
      <c r="B132" s="39"/>
      <c r="C132" s="73" t="s">
        <v>175</v>
      </c>
      <c r="D132" s="53">
        <v>165</v>
      </c>
      <c r="E132" s="80">
        <f>Q132/1000</f>
        <v>165</v>
      </c>
      <c r="F132" s="80">
        <f>E132-D132</f>
        <v>0</v>
      </c>
      <c r="G132" s="133">
        <f>F132/D132*100</f>
        <v>0</v>
      </c>
      <c r="H132" s="158" t="s">
        <v>176</v>
      </c>
      <c r="I132" s="243"/>
      <c r="J132" s="191"/>
      <c r="K132" s="197"/>
      <c r="L132" s="191"/>
      <c r="M132" s="191"/>
      <c r="N132" s="198"/>
      <c r="O132" s="191"/>
      <c r="P132" s="191"/>
      <c r="Q132" s="89">
        <v>165000</v>
      </c>
    </row>
    <row r="133" spans="1:17" s="82" customFormat="1" ht="30.95" customHeight="1">
      <c r="A133" s="93"/>
      <c r="B133" s="94"/>
      <c r="C133" s="73" t="s">
        <v>177</v>
      </c>
      <c r="D133" s="53">
        <v>14500</v>
      </c>
      <c r="E133" s="80">
        <f>Q133/1000</f>
        <v>14500</v>
      </c>
      <c r="F133" s="80">
        <f>E133-D133</f>
        <v>0</v>
      </c>
      <c r="G133" s="133">
        <f>F133/D133*100</f>
        <v>0</v>
      </c>
      <c r="H133" s="158" t="s">
        <v>178</v>
      </c>
      <c r="I133" s="244"/>
      <c r="J133" s="191"/>
      <c r="K133" s="197"/>
      <c r="L133" s="191"/>
      <c r="M133" s="191"/>
      <c r="N133" s="198"/>
      <c r="O133" s="191"/>
      <c r="P133" s="191"/>
      <c r="Q133" s="89">
        <v>14500000</v>
      </c>
    </row>
    <row r="134" spans="1:17" s="82" customFormat="1" ht="20.100000000000001" customHeight="1">
      <c r="A134" s="347" t="s">
        <v>179</v>
      </c>
      <c r="B134" s="347"/>
      <c r="C134" s="347"/>
      <c r="D134" s="327" t="s">
        <v>227</v>
      </c>
      <c r="E134" s="327"/>
      <c r="F134" s="327"/>
      <c r="G134" s="327"/>
      <c r="H134" s="327" t="s">
        <v>225</v>
      </c>
      <c r="I134" s="327"/>
      <c r="J134" s="327"/>
      <c r="K134" s="327"/>
      <c r="L134" s="327"/>
      <c r="M134" s="327"/>
      <c r="N134" s="327"/>
      <c r="O134" s="327"/>
      <c r="P134" s="327"/>
      <c r="Q134" s="327"/>
    </row>
    <row r="135" spans="1:17" s="82" customFormat="1" ht="27" customHeight="1">
      <c r="A135" s="372" t="s">
        <v>180</v>
      </c>
      <c r="B135" s="373"/>
      <c r="C135" s="374"/>
      <c r="D135" s="335" t="s">
        <v>392</v>
      </c>
      <c r="E135" s="335" t="s">
        <v>393</v>
      </c>
      <c r="F135" s="338" t="s">
        <v>181</v>
      </c>
      <c r="G135" s="339"/>
      <c r="H135" s="340" t="s">
        <v>182</v>
      </c>
      <c r="I135" s="341"/>
      <c r="J135" s="341"/>
      <c r="K135" s="341"/>
      <c r="L135" s="341"/>
      <c r="M135" s="341"/>
      <c r="N135" s="341"/>
      <c r="O135" s="341"/>
      <c r="P135" s="341"/>
      <c r="Q135" s="342"/>
    </row>
    <row r="136" spans="1:17" s="82" customFormat="1" ht="27" customHeight="1">
      <c r="A136" s="85" t="s">
        <v>183</v>
      </c>
      <c r="B136" s="85" t="s">
        <v>184</v>
      </c>
      <c r="C136" s="85" t="s">
        <v>185</v>
      </c>
      <c r="D136" s="336"/>
      <c r="E136" s="336"/>
      <c r="F136" s="86" t="s">
        <v>186</v>
      </c>
      <c r="G136" s="149" t="s">
        <v>187</v>
      </c>
      <c r="H136" s="343"/>
      <c r="I136" s="344"/>
      <c r="J136" s="344"/>
      <c r="K136" s="344"/>
      <c r="L136" s="344"/>
      <c r="M136" s="344"/>
      <c r="N136" s="344"/>
      <c r="O136" s="344"/>
      <c r="P136" s="344"/>
      <c r="Q136" s="345"/>
    </row>
    <row r="137" spans="1:17" s="82" customFormat="1" ht="27" customHeight="1">
      <c r="A137" s="332" t="s">
        <v>8</v>
      </c>
      <c r="B137" s="333"/>
      <c r="C137" s="334"/>
      <c r="D137" s="106">
        <v>8667151.4279999994</v>
      </c>
      <c r="E137" s="106">
        <f>E138+E208+E212+E289+E292</f>
        <v>8575772.4280000012</v>
      </c>
      <c r="F137" s="80">
        <f>E137-D137</f>
        <v>-91378.999999998137</v>
      </c>
      <c r="G137" s="133">
        <f>F137/D137*100</f>
        <v>-1.054314104917911</v>
      </c>
      <c r="H137" s="301" t="s">
        <v>231</v>
      </c>
      <c r="I137" s="302"/>
      <c r="J137" s="302"/>
      <c r="K137" s="302"/>
      <c r="L137" s="302"/>
      <c r="M137" s="302"/>
      <c r="N137" s="302"/>
      <c r="O137" s="302"/>
      <c r="P137" s="302"/>
      <c r="Q137" s="88">
        <f>Q138+Q208+Q212+Q289+Q292</f>
        <v>8575772428</v>
      </c>
    </row>
    <row r="138" spans="1:17" s="82" customFormat="1" ht="21.95" customHeight="1">
      <c r="A138" s="107" t="s">
        <v>188</v>
      </c>
      <c r="B138" s="362" t="s">
        <v>2</v>
      </c>
      <c r="C138" s="363"/>
      <c r="D138" s="80">
        <v>391773.64</v>
      </c>
      <c r="E138" s="80">
        <f>E139+E182+E185</f>
        <v>381667.86000000004</v>
      </c>
      <c r="F138" s="80">
        <f>E138-D138</f>
        <v>-10105.77999999997</v>
      </c>
      <c r="G138" s="133">
        <f>F138/D138*100</f>
        <v>-2.5794946285819456</v>
      </c>
      <c r="H138" s="301" t="s">
        <v>230</v>
      </c>
      <c r="I138" s="302"/>
      <c r="J138" s="302"/>
      <c r="K138" s="302"/>
      <c r="L138" s="302"/>
      <c r="M138" s="302"/>
      <c r="N138" s="302"/>
      <c r="O138" s="302"/>
      <c r="P138" s="302"/>
      <c r="Q138" s="89">
        <f>Q139+Q182+Q185</f>
        <v>381667860</v>
      </c>
    </row>
    <row r="139" spans="1:17" s="82" customFormat="1" ht="21.95" customHeight="1">
      <c r="A139" s="108"/>
      <c r="B139" s="97" t="s">
        <v>189</v>
      </c>
      <c r="C139" s="102" t="s">
        <v>0</v>
      </c>
      <c r="D139" s="80">
        <v>341803.14</v>
      </c>
      <c r="E139" s="80">
        <f>E140+E154+E174+E175+E180</f>
        <v>332548.86000000004</v>
      </c>
      <c r="F139" s="80">
        <f>E139-D139</f>
        <v>-9254.2799999999697</v>
      </c>
      <c r="G139" s="133">
        <f>F139/D139*100</f>
        <v>-2.7074882928225787</v>
      </c>
      <c r="H139" s="301" t="s">
        <v>228</v>
      </c>
      <c r="I139" s="302"/>
      <c r="J139" s="302"/>
      <c r="K139" s="302"/>
      <c r="L139" s="302"/>
      <c r="M139" s="302"/>
      <c r="N139" s="302"/>
      <c r="O139" s="302"/>
      <c r="P139" s="302"/>
      <c r="Q139" s="89">
        <f>SUM((Q140:Q170),(Q174:Q181))</f>
        <v>332548860</v>
      </c>
    </row>
    <row r="140" spans="1:17" s="82" customFormat="1" ht="16.5" customHeight="1">
      <c r="A140" s="108"/>
      <c r="B140" s="96"/>
      <c r="C140" s="350" t="s">
        <v>190</v>
      </c>
      <c r="D140" s="381">
        <v>236879.89</v>
      </c>
      <c r="E140" s="309">
        <f>SUM(Q140:Q153)/1000</f>
        <v>230865.01</v>
      </c>
      <c r="F140" s="309">
        <f>E140-D140</f>
        <v>-6014.8800000000047</v>
      </c>
      <c r="G140" s="303">
        <f>F140/D140*100</f>
        <v>-2.5392109055775078</v>
      </c>
      <c r="H140" s="245" t="s">
        <v>241</v>
      </c>
      <c r="I140" s="118">
        <f>Q140/N140</f>
        <v>5175909.722222222</v>
      </c>
      <c r="J140" s="118"/>
      <c r="K140" s="118"/>
      <c r="L140" s="118"/>
      <c r="M140" s="118" t="s">
        <v>12</v>
      </c>
      <c r="N140" s="118">
        <v>7.2</v>
      </c>
      <c r="O140" s="118" t="s">
        <v>31</v>
      </c>
      <c r="P140" s="118" t="s">
        <v>217</v>
      </c>
      <c r="Q140" s="115">
        <v>37266550</v>
      </c>
    </row>
    <row r="141" spans="1:17" s="82" customFormat="1" ht="16.5" customHeight="1">
      <c r="A141" s="108"/>
      <c r="B141" s="96"/>
      <c r="C141" s="351"/>
      <c r="D141" s="382"/>
      <c r="E141" s="310"/>
      <c r="F141" s="310"/>
      <c r="G141" s="304"/>
      <c r="H141" s="184" t="s">
        <v>240</v>
      </c>
      <c r="I141" s="155">
        <f t="shared" ref="I141:I153" si="9">Q141/N141</f>
        <v>4349208</v>
      </c>
      <c r="J141" s="155"/>
      <c r="K141" s="155"/>
      <c r="L141" s="155"/>
      <c r="M141" s="155" t="s">
        <v>12</v>
      </c>
      <c r="N141" s="155">
        <v>5</v>
      </c>
      <c r="O141" s="155" t="s">
        <v>31</v>
      </c>
      <c r="P141" s="155" t="s">
        <v>217</v>
      </c>
      <c r="Q141" s="156">
        <v>21746040</v>
      </c>
    </row>
    <row r="142" spans="1:17" s="82" customFormat="1" ht="16.5" customHeight="1">
      <c r="A142" s="108"/>
      <c r="B142" s="96"/>
      <c r="C142" s="351"/>
      <c r="D142" s="382"/>
      <c r="E142" s="310"/>
      <c r="F142" s="310"/>
      <c r="G142" s="304"/>
      <c r="H142" s="184" t="s">
        <v>387</v>
      </c>
      <c r="I142" s="155">
        <f t="shared" si="9"/>
        <v>3408316.6666666665</v>
      </c>
      <c r="J142" s="155"/>
      <c r="K142" s="155"/>
      <c r="L142" s="155"/>
      <c r="M142" s="155" t="s">
        <v>12</v>
      </c>
      <c r="N142" s="155">
        <v>12</v>
      </c>
      <c r="O142" s="155" t="s">
        <v>31</v>
      </c>
      <c r="P142" s="155" t="s">
        <v>217</v>
      </c>
      <c r="Q142" s="156">
        <v>40899800</v>
      </c>
    </row>
    <row r="143" spans="1:17" s="82" customFormat="1" ht="16.5" customHeight="1">
      <c r="A143" s="108"/>
      <c r="B143" s="96"/>
      <c r="C143" s="351"/>
      <c r="D143" s="382"/>
      <c r="E143" s="310"/>
      <c r="F143" s="310"/>
      <c r="G143" s="304"/>
      <c r="H143" s="184" t="s">
        <v>396</v>
      </c>
      <c r="I143" s="155">
        <v>2061280</v>
      </c>
      <c r="J143" s="155"/>
      <c r="K143" s="155"/>
      <c r="L143" s="155"/>
      <c r="M143" s="155" t="s">
        <v>12</v>
      </c>
      <c r="N143" s="155">
        <v>2</v>
      </c>
      <c r="O143" s="155" t="s">
        <v>31</v>
      </c>
      <c r="P143" s="155" t="s">
        <v>217</v>
      </c>
      <c r="Q143" s="156">
        <v>4122560</v>
      </c>
    </row>
    <row r="144" spans="1:17" s="82" customFormat="1" ht="16.5" customHeight="1">
      <c r="A144" s="108"/>
      <c r="B144" s="96"/>
      <c r="C144" s="351"/>
      <c r="D144" s="382"/>
      <c r="E144" s="310"/>
      <c r="F144" s="310"/>
      <c r="G144" s="304"/>
      <c r="H144" s="184" t="s">
        <v>118</v>
      </c>
      <c r="I144" s="155">
        <f t="shared" si="9"/>
        <v>2344975</v>
      </c>
      <c r="J144" s="155"/>
      <c r="K144" s="155"/>
      <c r="L144" s="155"/>
      <c r="M144" s="155" t="s">
        <v>12</v>
      </c>
      <c r="N144" s="155">
        <v>12</v>
      </c>
      <c r="O144" s="155" t="s">
        <v>31</v>
      </c>
      <c r="P144" s="155" t="s">
        <v>217</v>
      </c>
      <c r="Q144" s="156">
        <v>28139700</v>
      </c>
    </row>
    <row r="145" spans="1:18" s="82" customFormat="1" ht="16.5" customHeight="1">
      <c r="A145" s="108"/>
      <c r="B145" s="96"/>
      <c r="C145" s="351"/>
      <c r="D145" s="382"/>
      <c r="E145" s="310"/>
      <c r="F145" s="310"/>
      <c r="G145" s="304"/>
      <c r="H145" s="184" t="s">
        <v>116</v>
      </c>
      <c r="I145" s="155">
        <f t="shared" si="9"/>
        <v>2308800</v>
      </c>
      <c r="J145" s="155"/>
      <c r="K145" s="155"/>
      <c r="L145" s="155"/>
      <c r="M145" s="155" t="s">
        <v>12</v>
      </c>
      <c r="N145" s="155">
        <v>12</v>
      </c>
      <c r="O145" s="155" t="s">
        <v>31</v>
      </c>
      <c r="P145" s="155" t="s">
        <v>217</v>
      </c>
      <c r="Q145" s="156">
        <v>27705600</v>
      </c>
      <c r="R145" s="91"/>
    </row>
    <row r="146" spans="1:18" s="91" customFormat="1" ht="16.5" customHeight="1">
      <c r="A146" s="108"/>
      <c r="B146" s="96"/>
      <c r="C146" s="351"/>
      <c r="D146" s="382"/>
      <c r="E146" s="310"/>
      <c r="F146" s="310"/>
      <c r="G146" s="304"/>
      <c r="H146" s="184" t="s">
        <v>117</v>
      </c>
      <c r="I146" s="155">
        <f t="shared" si="9"/>
        <v>2206900</v>
      </c>
      <c r="J146" s="155"/>
      <c r="K146" s="155"/>
      <c r="L146" s="155"/>
      <c r="M146" s="155" t="s">
        <v>12</v>
      </c>
      <c r="N146" s="155">
        <v>2</v>
      </c>
      <c r="O146" s="155" t="s">
        <v>31</v>
      </c>
      <c r="P146" s="155" t="s">
        <v>217</v>
      </c>
      <c r="Q146" s="156">
        <v>4413800</v>
      </c>
    </row>
    <row r="147" spans="1:18" s="91" customFormat="1" ht="16.5" customHeight="1">
      <c r="A147" s="108"/>
      <c r="B147" s="96"/>
      <c r="C147" s="351"/>
      <c r="D147" s="382"/>
      <c r="E147" s="310"/>
      <c r="F147" s="310"/>
      <c r="G147" s="304"/>
      <c r="H147" s="184" t="s">
        <v>232</v>
      </c>
      <c r="I147" s="155">
        <f t="shared" si="9"/>
        <v>2112400</v>
      </c>
      <c r="J147" s="155"/>
      <c r="K147" s="155"/>
      <c r="L147" s="155"/>
      <c r="M147" s="155" t="s">
        <v>12</v>
      </c>
      <c r="N147" s="155">
        <v>1</v>
      </c>
      <c r="O147" s="155" t="s">
        <v>31</v>
      </c>
      <c r="P147" s="155" t="s">
        <v>217</v>
      </c>
      <c r="Q147" s="156">
        <v>2112400</v>
      </c>
    </row>
    <row r="148" spans="1:18" s="91" customFormat="1" ht="16.5" customHeight="1">
      <c r="A148" s="108"/>
      <c r="B148" s="96"/>
      <c r="C148" s="351"/>
      <c r="D148" s="382"/>
      <c r="E148" s="310"/>
      <c r="F148" s="310"/>
      <c r="G148" s="304"/>
      <c r="H148" s="184" t="s">
        <v>233</v>
      </c>
      <c r="I148" s="155">
        <v>2428800</v>
      </c>
      <c r="J148" s="155"/>
      <c r="K148" s="155"/>
      <c r="L148" s="155"/>
      <c r="M148" s="155" t="s">
        <v>12</v>
      </c>
      <c r="N148" s="155">
        <v>7</v>
      </c>
      <c r="O148" s="155" t="s">
        <v>31</v>
      </c>
      <c r="P148" s="155" t="s">
        <v>217</v>
      </c>
      <c r="Q148" s="156">
        <v>17001600</v>
      </c>
    </row>
    <row r="149" spans="1:18" s="91" customFormat="1" ht="16.5" customHeight="1">
      <c r="A149" s="108"/>
      <c r="B149" s="96"/>
      <c r="C149" s="351"/>
      <c r="D149" s="382"/>
      <c r="E149" s="310"/>
      <c r="F149" s="310"/>
      <c r="G149" s="304"/>
      <c r="H149" s="184" t="s">
        <v>242</v>
      </c>
      <c r="I149" s="155">
        <f t="shared" si="9"/>
        <v>2265300</v>
      </c>
      <c r="J149" s="155"/>
      <c r="K149" s="155"/>
      <c r="L149" s="155"/>
      <c r="M149" s="155" t="s">
        <v>12</v>
      </c>
      <c r="N149" s="155">
        <v>1</v>
      </c>
      <c r="O149" s="155" t="s">
        <v>31</v>
      </c>
      <c r="P149" s="155" t="s">
        <v>217</v>
      </c>
      <c r="Q149" s="156">
        <v>2265300</v>
      </c>
    </row>
    <row r="150" spans="1:18" s="91" customFormat="1" ht="16.5" customHeight="1">
      <c r="A150" s="108"/>
      <c r="B150" s="96"/>
      <c r="C150" s="351"/>
      <c r="D150" s="382"/>
      <c r="E150" s="310"/>
      <c r="F150" s="310"/>
      <c r="G150" s="304"/>
      <c r="H150" s="184" t="s">
        <v>243</v>
      </c>
      <c r="I150" s="155">
        <f t="shared" si="9"/>
        <v>2144792.5</v>
      </c>
      <c r="J150" s="155"/>
      <c r="K150" s="155"/>
      <c r="L150" s="155"/>
      <c r="M150" s="155" t="s">
        <v>12</v>
      </c>
      <c r="N150" s="155">
        <v>4</v>
      </c>
      <c r="O150" s="155" t="s">
        <v>31</v>
      </c>
      <c r="P150" s="155" t="s">
        <v>217</v>
      </c>
      <c r="Q150" s="156">
        <v>8579170</v>
      </c>
    </row>
    <row r="151" spans="1:18" s="91" customFormat="1" ht="16.5" customHeight="1">
      <c r="A151" s="108"/>
      <c r="B151" s="96"/>
      <c r="C151" s="351"/>
      <c r="D151" s="382"/>
      <c r="E151" s="310"/>
      <c r="F151" s="310"/>
      <c r="G151" s="304"/>
      <c r="H151" s="184" t="s">
        <v>244</v>
      </c>
      <c r="I151" s="155">
        <f t="shared" si="9"/>
        <v>2189651.111111111</v>
      </c>
      <c r="J151" s="155"/>
      <c r="K151" s="155"/>
      <c r="L151" s="155"/>
      <c r="M151" s="155" t="s">
        <v>12</v>
      </c>
      <c r="N151" s="155">
        <v>4.5</v>
      </c>
      <c r="O151" s="155" t="s">
        <v>31</v>
      </c>
      <c r="P151" s="155" t="s">
        <v>217</v>
      </c>
      <c r="Q151" s="156">
        <v>9853430</v>
      </c>
    </row>
    <row r="152" spans="1:18" s="91" customFormat="1" ht="16.5" customHeight="1">
      <c r="A152" s="108"/>
      <c r="B152" s="96"/>
      <c r="C152" s="351"/>
      <c r="D152" s="382"/>
      <c r="E152" s="310"/>
      <c r="F152" s="310"/>
      <c r="G152" s="304"/>
      <c r="H152" s="184" t="s">
        <v>397</v>
      </c>
      <c r="I152" s="155">
        <f t="shared" si="9"/>
        <v>1720880</v>
      </c>
      <c r="J152" s="155"/>
      <c r="K152" s="155"/>
      <c r="L152" s="155"/>
      <c r="M152" s="155" t="s">
        <v>12</v>
      </c>
      <c r="N152" s="155">
        <v>2</v>
      </c>
      <c r="O152" s="155" t="s">
        <v>31</v>
      </c>
      <c r="P152" s="155" t="s">
        <v>217</v>
      </c>
      <c r="Q152" s="156">
        <v>3441760</v>
      </c>
    </row>
    <row r="153" spans="1:18" s="91" customFormat="1" ht="16.5" customHeight="1">
      <c r="A153" s="108"/>
      <c r="B153" s="96"/>
      <c r="C153" s="351"/>
      <c r="D153" s="382"/>
      <c r="E153" s="310"/>
      <c r="F153" s="311"/>
      <c r="G153" s="305"/>
      <c r="H153" s="246" t="s">
        <v>386</v>
      </c>
      <c r="I153" s="153">
        <f t="shared" si="9"/>
        <v>2119754.5454545454</v>
      </c>
      <c r="J153" s="153"/>
      <c r="K153" s="153"/>
      <c r="L153" s="153"/>
      <c r="M153" s="153" t="s">
        <v>12</v>
      </c>
      <c r="N153" s="153">
        <v>11</v>
      </c>
      <c r="O153" s="153" t="s">
        <v>31</v>
      </c>
      <c r="P153" s="153" t="s">
        <v>217</v>
      </c>
      <c r="Q153" s="154">
        <v>23317300</v>
      </c>
    </row>
    <row r="154" spans="1:18" s="91" customFormat="1" ht="16.5" customHeight="1">
      <c r="A154" s="108"/>
      <c r="B154" s="96"/>
      <c r="C154" s="350" t="s">
        <v>81</v>
      </c>
      <c r="D154" s="356">
        <v>40768.379999999997</v>
      </c>
      <c r="E154" s="309">
        <f>SUM(Q154:Q170)/1000</f>
        <v>39022.46</v>
      </c>
      <c r="F154" s="309">
        <f>E154-D154</f>
        <v>-1745.9199999999983</v>
      </c>
      <c r="G154" s="398">
        <f>F154/D154*100</f>
        <v>-4.2825346506287429</v>
      </c>
      <c r="H154" s="162" t="s">
        <v>19</v>
      </c>
      <c r="I154" s="182">
        <v>19542700</v>
      </c>
      <c r="J154" s="182" t="s">
        <v>12</v>
      </c>
      <c r="K154" s="182">
        <v>60</v>
      </c>
      <c r="L154" s="182" t="s">
        <v>234</v>
      </c>
      <c r="M154" s="182" t="s">
        <v>12</v>
      </c>
      <c r="N154" s="182">
        <v>1</v>
      </c>
      <c r="O154" s="182" t="s">
        <v>235</v>
      </c>
      <c r="P154" s="182" t="s">
        <v>217</v>
      </c>
      <c r="Q154" s="161">
        <v>11725620</v>
      </c>
    </row>
    <row r="155" spans="1:18" s="91" customFormat="1" ht="16.5" customHeight="1">
      <c r="A155" s="108"/>
      <c r="B155" s="96"/>
      <c r="C155" s="351"/>
      <c r="D155" s="357"/>
      <c r="E155" s="310"/>
      <c r="F155" s="310"/>
      <c r="G155" s="399"/>
      <c r="H155" s="162" t="s">
        <v>29</v>
      </c>
      <c r="I155" s="182">
        <v>17037900</v>
      </c>
      <c r="J155" s="182" t="s">
        <v>12</v>
      </c>
      <c r="K155" s="182">
        <v>60</v>
      </c>
      <c r="L155" s="182" t="s">
        <v>234</v>
      </c>
      <c r="M155" s="182" t="s">
        <v>12</v>
      </c>
      <c r="N155" s="182">
        <v>1</v>
      </c>
      <c r="O155" s="182" t="s">
        <v>235</v>
      </c>
      <c r="P155" s="182" t="s">
        <v>217</v>
      </c>
      <c r="Q155" s="161">
        <v>10222740</v>
      </c>
    </row>
    <row r="156" spans="1:18" s="91" customFormat="1" ht="16.5" customHeight="1">
      <c r="A156" s="108"/>
      <c r="B156" s="96"/>
      <c r="C156" s="351"/>
      <c r="D156" s="357"/>
      <c r="E156" s="310"/>
      <c r="F156" s="310"/>
      <c r="G156" s="399"/>
      <c r="H156" s="162" t="s">
        <v>38</v>
      </c>
      <c r="I156" s="182">
        <v>140000</v>
      </c>
      <c r="J156" s="182" t="s">
        <v>12</v>
      </c>
      <c r="K156" s="182">
        <v>1</v>
      </c>
      <c r="L156" s="182" t="s">
        <v>236</v>
      </c>
      <c r="M156" s="182" t="s">
        <v>12</v>
      </c>
      <c r="N156" s="182">
        <v>5</v>
      </c>
      <c r="O156" s="182" t="s">
        <v>31</v>
      </c>
      <c r="P156" s="182" t="s">
        <v>217</v>
      </c>
      <c r="Q156" s="161">
        <v>641290</v>
      </c>
      <c r="R156" s="82"/>
    </row>
    <row r="157" spans="1:18" s="82" customFormat="1" ht="16.5" customHeight="1">
      <c r="A157" s="108"/>
      <c r="B157" s="96"/>
      <c r="C157" s="351"/>
      <c r="D157" s="357"/>
      <c r="E157" s="310"/>
      <c r="F157" s="310"/>
      <c r="G157" s="399"/>
      <c r="H157" s="162"/>
      <c r="I157" s="182">
        <v>110000</v>
      </c>
      <c r="J157" s="182" t="s">
        <v>12</v>
      </c>
      <c r="K157" s="182">
        <v>1</v>
      </c>
      <c r="L157" s="182" t="s">
        <v>236</v>
      </c>
      <c r="M157" s="182" t="s">
        <v>12</v>
      </c>
      <c r="N157" s="182">
        <v>8</v>
      </c>
      <c r="O157" s="182" t="s">
        <v>31</v>
      </c>
      <c r="P157" s="182" t="s">
        <v>217</v>
      </c>
      <c r="Q157" s="161">
        <v>798390</v>
      </c>
      <c r="R157" s="91"/>
    </row>
    <row r="158" spans="1:18" s="91" customFormat="1" ht="16.5" customHeight="1">
      <c r="A158" s="108"/>
      <c r="B158" s="96"/>
      <c r="C158" s="351"/>
      <c r="D158" s="357"/>
      <c r="E158" s="310"/>
      <c r="F158" s="310"/>
      <c r="G158" s="399"/>
      <c r="H158" s="162"/>
      <c r="I158" s="182">
        <v>40000</v>
      </c>
      <c r="J158" s="182" t="s">
        <v>12</v>
      </c>
      <c r="K158" s="182">
        <v>1</v>
      </c>
      <c r="L158" s="182" t="s">
        <v>236</v>
      </c>
      <c r="M158" s="182" t="s">
        <v>12</v>
      </c>
      <c r="N158" s="182">
        <v>11</v>
      </c>
      <c r="O158" s="182" t="s">
        <v>31</v>
      </c>
      <c r="P158" s="182" t="s">
        <v>217</v>
      </c>
      <c r="Q158" s="161">
        <v>262860</v>
      </c>
    </row>
    <row r="159" spans="1:18" s="91" customFormat="1" ht="16.5" customHeight="1">
      <c r="A159" s="108"/>
      <c r="B159" s="96"/>
      <c r="C159" s="351"/>
      <c r="D159" s="357"/>
      <c r="E159" s="310"/>
      <c r="F159" s="310"/>
      <c r="G159" s="399"/>
      <c r="H159" s="162"/>
      <c r="I159" s="182">
        <v>40000</v>
      </c>
      <c r="J159" s="182" t="s">
        <v>12</v>
      </c>
      <c r="K159" s="182">
        <v>1</v>
      </c>
      <c r="L159" s="182" t="s">
        <v>236</v>
      </c>
      <c r="M159" s="182" t="s">
        <v>12</v>
      </c>
      <c r="N159" s="182">
        <v>5</v>
      </c>
      <c r="O159" s="182" t="s">
        <v>31</v>
      </c>
      <c r="P159" s="182" t="s">
        <v>217</v>
      </c>
      <c r="Q159" s="161">
        <v>189680</v>
      </c>
    </row>
    <row r="160" spans="1:18" s="91" customFormat="1" ht="16.5" customHeight="1">
      <c r="A160" s="108"/>
      <c r="B160" s="96"/>
      <c r="C160" s="351"/>
      <c r="D160" s="357"/>
      <c r="E160" s="310"/>
      <c r="F160" s="310"/>
      <c r="G160" s="399"/>
      <c r="H160" s="162"/>
      <c r="I160" s="182">
        <v>40000</v>
      </c>
      <c r="J160" s="182" t="s">
        <v>12</v>
      </c>
      <c r="K160" s="182">
        <v>1</v>
      </c>
      <c r="L160" s="182" t="s">
        <v>236</v>
      </c>
      <c r="M160" s="182" t="s">
        <v>12</v>
      </c>
      <c r="N160" s="182">
        <v>1</v>
      </c>
      <c r="O160" s="182" t="s">
        <v>31</v>
      </c>
      <c r="P160" s="182" t="s">
        <v>217</v>
      </c>
      <c r="Q160" s="161">
        <v>40000</v>
      </c>
    </row>
    <row r="161" spans="1:24" s="91" customFormat="1" ht="16.5" customHeight="1">
      <c r="A161" s="108"/>
      <c r="B161" s="96"/>
      <c r="C161" s="351"/>
      <c r="D161" s="357"/>
      <c r="E161" s="310"/>
      <c r="F161" s="310"/>
      <c r="G161" s="399"/>
      <c r="H161" s="162"/>
      <c r="I161" s="182">
        <v>20000</v>
      </c>
      <c r="J161" s="182" t="s">
        <v>12</v>
      </c>
      <c r="K161" s="182">
        <v>2</v>
      </c>
      <c r="L161" s="182" t="s">
        <v>236</v>
      </c>
      <c r="M161" s="182" t="s">
        <v>12</v>
      </c>
      <c r="N161" s="182">
        <v>12</v>
      </c>
      <c r="O161" s="182" t="s">
        <v>31</v>
      </c>
      <c r="P161" s="182" t="s">
        <v>217</v>
      </c>
      <c r="Q161" s="161">
        <v>480000</v>
      </c>
    </row>
    <row r="162" spans="1:24" s="91" customFormat="1" ht="16.5" customHeight="1">
      <c r="A162" s="108"/>
      <c r="B162" s="96"/>
      <c r="C162" s="351"/>
      <c r="D162" s="357"/>
      <c r="E162" s="310"/>
      <c r="F162" s="310"/>
      <c r="G162" s="399"/>
      <c r="H162" s="162"/>
      <c r="I162" s="182">
        <v>20000</v>
      </c>
      <c r="J162" s="182" t="s">
        <v>12</v>
      </c>
      <c r="K162" s="182">
        <v>1</v>
      </c>
      <c r="L162" s="182" t="s">
        <v>236</v>
      </c>
      <c r="M162" s="182" t="s">
        <v>12</v>
      </c>
      <c r="N162" s="182">
        <v>2</v>
      </c>
      <c r="O162" s="182" t="s">
        <v>31</v>
      </c>
      <c r="P162" s="182" t="s">
        <v>217</v>
      </c>
      <c r="Q162" s="161">
        <v>40000</v>
      </c>
    </row>
    <row r="163" spans="1:24" s="91" customFormat="1" ht="16.5" customHeight="1">
      <c r="A163" s="108"/>
      <c r="B163" s="96"/>
      <c r="C163" s="351"/>
      <c r="D163" s="357"/>
      <c r="E163" s="310"/>
      <c r="F163" s="310"/>
      <c r="G163" s="399"/>
      <c r="H163" s="162"/>
      <c r="I163" s="182">
        <v>20000</v>
      </c>
      <c r="J163" s="182" t="s">
        <v>12</v>
      </c>
      <c r="K163" s="182">
        <v>1</v>
      </c>
      <c r="L163" s="182" t="s">
        <v>236</v>
      </c>
      <c r="M163" s="182" t="s">
        <v>12</v>
      </c>
      <c r="N163" s="182">
        <v>1</v>
      </c>
      <c r="O163" s="182" t="s">
        <v>31</v>
      </c>
      <c r="P163" s="182" t="s">
        <v>217</v>
      </c>
      <c r="Q163" s="161">
        <v>20000</v>
      </c>
    </row>
    <row r="164" spans="1:24" s="91" customFormat="1" ht="16.5" customHeight="1">
      <c r="A164" s="108"/>
      <c r="B164" s="96"/>
      <c r="C164" s="351"/>
      <c r="D164" s="357"/>
      <c r="E164" s="310"/>
      <c r="F164" s="310"/>
      <c r="G164" s="399"/>
      <c r="H164" s="162"/>
      <c r="I164" s="182">
        <v>16000</v>
      </c>
      <c r="J164" s="182" t="s">
        <v>12</v>
      </c>
      <c r="K164" s="182">
        <v>1</v>
      </c>
      <c r="L164" s="182" t="s">
        <v>236</v>
      </c>
      <c r="M164" s="182" t="s">
        <v>12</v>
      </c>
      <c r="N164" s="182">
        <v>2</v>
      </c>
      <c r="O164" s="182" t="s">
        <v>31</v>
      </c>
      <c r="P164" s="182" t="s">
        <v>217</v>
      </c>
      <c r="Q164" s="161">
        <v>32000</v>
      </c>
    </row>
    <row r="165" spans="1:24" s="91" customFormat="1" ht="16.5" customHeight="1">
      <c r="A165" s="108"/>
      <c r="B165" s="96"/>
      <c r="C165" s="351"/>
      <c r="D165" s="357"/>
      <c r="E165" s="310"/>
      <c r="F165" s="310"/>
      <c r="G165" s="399"/>
      <c r="H165" s="162" t="s">
        <v>388</v>
      </c>
      <c r="I165" s="182">
        <v>400000</v>
      </c>
      <c r="J165" s="182" t="s">
        <v>12</v>
      </c>
      <c r="K165" s="182">
        <v>1</v>
      </c>
      <c r="L165" s="182" t="s">
        <v>236</v>
      </c>
      <c r="M165" s="182" t="s">
        <v>12</v>
      </c>
      <c r="N165" s="182">
        <v>8</v>
      </c>
      <c r="O165" s="182" t="s">
        <v>31</v>
      </c>
      <c r="P165" s="182" t="s">
        <v>217</v>
      </c>
      <c r="Q165" s="161">
        <v>3200000</v>
      </c>
    </row>
    <row r="166" spans="1:24" s="91" customFormat="1" ht="16.5" customHeight="1">
      <c r="A166" s="108"/>
      <c r="B166" s="96"/>
      <c r="C166" s="351"/>
      <c r="D166" s="357"/>
      <c r="E166" s="310"/>
      <c r="F166" s="310"/>
      <c r="G166" s="399"/>
      <c r="H166" s="162"/>
      <c r="I166" s="182">
        <v>100000</v>
      </c>
      <c r="J166" s="182" t="s">
        <v>12</v>
      </c>
      <c r="K166" s="182">
        <v>1</v>
      </c>
      <c r="L166" s="182" t="s">
        <v>236</v>
      </c>
      <c r="M166" s="182" t="s">
        <v>12</v>
      </c>
      <c r="N166" s="182">
        <v>12</v>
      </c>
      <c r="O166" s="182" t="s">
        <v>31</v>
      </c>
      <c r="P166" s="182" t="s">
        <v>217</v>
      </c>
      <c r="Q166" s="161">
        <v>1200000</v>
      </c>
    </row>
    <row r="167" spans="1:24" s="91" customFormat="1" ht="16.5" customHeight="1">
      <c r="A167" s="108"/>
      <c r="B167" s="96"/>
      <c r="C167" s="351"/>
      <c r="D167" s="357"/>
      <c r="E167" s="310"/>
      <c r="F167" s="310"/>
      <c r="G167" s="399"/>
      <c r="H167" s="162" t="s">
        <v>237</v>
      </c>
      <c r="I167" s="182">
        <v>240000</v>
      </c>
      <c r="J167" s="182" t="s">
        <v>12</v>
      </c>
      <c r="K167" s="182">
        <v>1</v>
      </c>
      <c r="L167" s="182" t="s">
        <v>236</v>
      </c>
      <c r="M167" s="182" t="s">
        <v>12</v>
      </c>
      <c r="N167" s="182">
        <v>5</v>
      </c>
      <c r="O167" s="182" t="s">
        <v>31</v>
      </c>
      <c r="P167" s="182" t="s">
        <v>217</v>
      </c>
      <c r="Q167" s="161">
        <v>1200000</v>
      </c>
    </row>
    <row r="168" spans="1:24" s="91" customFormat="1" ht="16.5" customHeight="1">
      <c r="A168" s="108"/>
      <c r="B168" s="96"/>
      <c r="C168" s="351"/>
      <c r="D168" s="357"/>
      <c r="E168" s="310"/>
      <c r="F168" s="310"/>
      <c r="G168" s="399"/>
      <c r="H168" s="162"/>
      <c r="I168" s="182">
        <v>120000</v>
      </c>
      <c r="J168" s="182" t="s">
        <v>12</v>
      </c>
      <c r="K168" s="182">
        <v>3</v>
      </c>
      <c r="L168" s="182" t="s">
        <v>236</v>
      </c>
      <c r="M168" s="182" t="s">
        <v>12</v>
      </c>
      <c r="N168" s="182">
        <v>5</v>
      </c>
      <c r="O168" s="182" t="s">
        <v>31</v>
      </c>
      <c r="P168" s="182" t="s">
        <v>217</v>
      </c>
      <c r="Q168" s="161">
        <v>1800000</v>
      </c>
    </row>
    <row r="169" spans="1:24" s="91" customFormat="1" ht="16.5" customHeight="1">
      <c r="A169" s="108"/>
      <c r="B169" s="96"/>
      <c r="C169" s="351"/>
      <c r="D169" s="357"/>
      <c r="E169" s="310"/>
      <c r="F169" s="310"/>
      <c r="G169" s="399"/>
      <c r="H169" s="162" t="s">
        <v>389</v>
      </c>
      <c r="I169" s="182">
        <v>454545</v>
      </c>
      <c r="J169" s="182" t="s">
        <v>12</v>
      </c>
      <c r="K169" s="182">
        <v>11</v>
      </c>
      <c r="L169" s="182" t="s">
        <v>236</v>
      </c>
      <c r="M169" s="182" t="s">
        <v>12</v>
      </c>
      <c r="N169" s="182">
        <v>1</v>
      </c>
      <c r="O169" s="182" t="s">
        <v>31</v>
      </c>
      <c r="P169" s="182" t="s">
        <v>217</v>
      </c>
      <c r="Q169" s="161">
        <v>5000000</v>
      </c>
    </row>
    <row r="170" spans="1:24" s="91" customFormat="1" ht="16.5" customHeight="1">
      <c r="A170" s="111"/>
      <c r="B170" s="100"/>
      <c r="C170" s="352"/>
      <c r="D170" s="358"/>
      <c r="E170" s="311"/>
      <c r="F170" s="311"/>
      <c r="G170" s="400"/>
      <c r="H170" s="159" t="s">
        <v>121</v>
      </c>
      <c r="I170" s="150">
        <v>28820</v>
      </c>
      <c r="J170" s="150" t="s">
        <v>12</v>
      </c>
      <c r="K170" s="150">
        <v>7</v>
      </c>
      <c r="L170" s="150" t="s">
        <v>236</v>
      </c>
      <c r="M170" s="150" t="s">
        <v>12</v>
      </c>
      <c r="N170" s="150">
        <v>12</v>
      </c>
      <c r="O170" s="150" t="s">
        <v>31</v>
      </c>
      <c r="P170" s="150" t="s">
        <v>217</v>
      </c>
      <c r="Q170" s="151">
        <v>2169880</v>
      </c>
      <c r="R170" s="82"/>
    </row>
    <row r="171" spans="1:24" s="82" customFormat="1" ht="20.100000000000001" customHeight="1">
      <c r="A171" s="347" t="s">
        <v>195</v>
      </c>
      <c r="B171" s="347"/>
      <c r="C171" s="347"/>
      <c r="D171" s="327" t="s">
        <v>227</v>
      </c>
      <c r="E171" s="327"/>
      <c r="F171" s="327"/>
      <c r="G171" s="327"/>
      <c r="H171" s="346" t="s">
        <v>225</v>
      </c>
      <c r="I171" s="346"/>
      <c r="J171" s="346"/>
      <c r="K171" s="346"/>
      <c r="L171" s="346"/>
      <c r="M171" s="346"/>
      <c r="N171" s="346"/>
      <c r="O171" s="346"/>
      <c r="P171" s="346"/>
      <c r="Q171" s="346"/>
    </row>
    <row r="172" spans="1:24" s="82" customFormat="1" ht="18.600000000000001" customHeight="1">
      <c r="A172" s="372" t="s">
        <v>180</v>
      </c>
      <c r="B172" s="373"/>
      <c r="C172" s="374"/>
      <c r="D172" s="335" t="s">
        <v>392</v>
      </c>
      <c r="E172" s="335" t="s">
        <v>393</v>
      </c>
      <c r="F172" s="338" t="s">
        <v>181</v>
      </c>
      <c r="G172" s="339"/>
      <c r="H172" s="340" t="s">
        <v>182</v>
      </c>
      <c r="I172" s="341"/>
      <c r="J172" s="341"/>
      <c r="K172" s="341"/>
      <c r="L172" s="341"/>
      <c r="M172" s="341"/>
      <c r="N172" s="341"/>
      <c r="O172" s="341"/>
      <c r="P172" s="341"/>
      <c r="Q172" s="342"/>
    </row>
    <row r="173" spans="1:24" s="91" customFormat="1" ht="18.600000000000001" customHeight="1">
      <c r="A173" s="85" t="s">
        <v>183</v>
      </c>
      <c r="B173" s="85" t="s">
        <v>184</v>
      </c>
      <c r="C173" s="85" t="s">
        <v>154</v>
      </c>
      <c r="D173" s="336"/>
      <c r="E173" s="336"/>
      <c r="F173" s="86" t="s">
        <v>186</v>
      </c>
      <c r="G173" s="149" t="s">
        <v>127</v>
      </c>
      <c r="H173" s="343"/>
      <c r="I173" s="344"/>
      <c r="J173" s="344"/>
      <c r="K173" s="344"/>
      <c r="L173" s="344"/>
      <c r="M173" s="344"/>
      <c r="N173" s="344"/>
      <c r="O173" s="344"/>
      <c r="P173" s="344"/>
      <c r="Q173" s="345"/>
      <c r="R173" s="82"/>
      <c r="S173" s="82"/>
      <c r="T173" s="82"/>
      <c r="U173" s="82"/>
      <c r="V173" s="82"/>
      <c r="W173" s="82"/>
      <c r="X173" s="82"/>
    </row>
    <row r="174" spans="1:24" s="112" customFormat="1" ht="18.600000000000001" customHeight="1">
      <c r="A174" s="113" t="s">
        <v>76</v>
      </c>
      <c r="B174" s="97" t="s">
        <v>79</v>
      </c>
      <c r="C174" s="73" t="s">
        <v>191</v>
      </c>
      <c r="D174" s="110">
        <v>32420.69</v>
      </c>
      <c r="E174" s="80">
        <f>SUM(Q174)/1000</f>
        <v>29490.63</v>
      </c>
      <c r="F174" s="80">
        <f>E174-D174</f>
        <v>-2930.0599999999977</v>
      </c>
      <c r="G174" s="133">
        <f t="shared" ref="G174:G180" si="10">F174/D174*100</f>
        <v>-9.0376238136819342</v>
      </c>
      <c r="H174" s="158" t="s">
        <v>192</v>
      </c>
      <c r="I174" s="152">
        <v>353887560</v>
      </c>
      <c r="J174" s="152"/>
      <c r="K174" s="152"/>
      <c r="L174" s="152"/>
      <c r="M174" s="152" t="s">
        <v>238</v>
      </c>
      <c r="N174" s="152">
        <v>12</v>
      </c>
      <c r="O174" s="152" t="s">
        <v>31</v>
      </c>
      <c r="P174" s="247" t="s">
        <v>18</v>
      </c>
      <c r="Q174" s="119">
        <v>29490630</v>
      </c>
      <c r="R174" s="82"/>
      <c r="S174" s="82"/>
      <c r="T174" s="91"/>
      <c r="U174" s="91"/>
      <c r="V174" s="82"/>
      <c r="W174" s="82"/>
      <c r="X174" s="82"/>
    </row>
    <row r="175" spans="1:24" s="82" customFormat="1" ht="18.600000000000001" customHeight="1">
      <c r="A175" s="109"/>
      <c r="B175" s="96"/>
      <c r="C175" s="312" t="s">
        <v>193</v>
      </c>
      <c r="D175" s="389">
        <v>29734.18</v>
      </c>
      <c r="E175" s="306">
        <f>SUM(Q175:Q179)/1000</f>
        <v>29070.76</v>
      </c>
      <c r="F175" s="306">
        <f>E175-D175</f>
        <v>-663.42000000000189</v>
      </c>
      <c r="G175" s="303">
        <f t="shared" si="10"/>
        <v>-2.2311696505503158</v>
      </c>
      <c r="H175" s="162" t="s">
        <v>34</v>
      </c>
      <c r="I175" s="155">
        <v>264887470</v>
      </c>
      <c r="J175" s="203"/>
      <c r="K175" s="240"/>
      <c r="L175" s="240"/>
      <c r="M175" s="203" t="s">
        <v>13</v>
      </c>
      <c r="N175" s="397">
        <v>4.4999999999999998E-2</v>
      </c>
      <c r="O175" s="397"/>
      <c r="P175" s="203" t="s">
        <v>18</v>
      </c>
      <c r="Q175" s="242">
        <v>11919940</v>
      </c>
      <c r="T175" s="112"/>
      <c r="U175" s="112"/>
      <c r="V175" s="91"/>
      <c r="W175" s="91"/>
      <c r="X175" s="91"/>
    </row>
    <row r="176" spans="1:24" s="82" customFormat="1" ht="18.600000000000001" customHeight="1">
      <c r="A176" s="108"/>
      <c r="B176" s="96"/>
      <c r="C176" s="313"/>
      <c r="D176" s="389"/>
      <c r="E176" s="307"/>
      <c r="F176" s="307"/>
      <c r="G176" s="304"/>
      <c r="H176" s="162" t="s">
        <v>32</v>
      </c>
      <c r="I176" s="155">
        <v>264887470</v>
      </c>
      <c r="J176" s="203"/>
      <c r="K176" s="240"/>
      <c r="L176" s="240"/>
      <c r="M176" s="203" t="s">
        <v>13</v>
      </c>
      <c r="N176" s="397">
        <v>3.5450000000000002E-2</v>
      </c>
      <c r="O176" s="397"/>
      <c r="P176" s="240" t="s">
        <v>18</v>
      </c>
      <c r="Q176" s="242">
        <v>9403510</v>
      </c>
      <c r="V176" s="112"/>
      <c r="W176" s="112"/>
      <c r="X176" s="112"/>
    </row>
    <row r="177" spans="1:24" s="82" customFormat="1" ht="18.600000000000001" customHeight="1">
      <c r="A177" s="108"/>
      <c r="B177" s="96"/>
      <c r="C177" s="313"/>
      <c r="D177" s="389"/>
      <c r="E177" s="307"/>
      <c r="F177" s="307"/>
      <c r="G177" s="304"/>
      <c r="H177" s="162" t="s">
        <v>33</v>
      </c>
      <c r="I177" s="155">
        <v>9403510</v>
      </c>
      <c r="J177" s="203"/>
      <c r="K177" s="240"/>
      <c r="L177" s="240"/>
      <c r="M177" s="203" t="s">
        <v>13</v>
      </c>
      <c r="N177" s="397">
        <v>0.12809999999999999</v>
      </c>
      <c r="O177" s="397"/>
      <c r="P177" s="240" t="s">
        <v>18</v>
      </c>
      <c r="Q177" s="242">
        <v>1204590</v>
      </c>
    </row>
    <row r="178" spans="1:24" s="82" customFormat="1" ht="18.600000000000001" customHeight="1">
      <c r="A178" s="108"/>
      <c r="B178" s="96"/>
      <c r="C178" s="313"/>
      <c r="D178" s="389"/>
      <c r="E178" s="307"/>
      <c r="F178" s="307"/>
      <c r="G178" s="304"/>
      <c r="H178" s="162" t="s">
        <v>36</v>
      </c>
      <c r="I178" s="155">
        <v>264887470</v>
      </c>
      <c r="J178" s="203"/>
      <c r="K178" s="240"/>
      <c r="L178" s="240"/>
      <c r="M178" s="203" t="s">
        <v>13</v>
      </c>
      <c r="N178" s="397">
        <v>1.35E-2</v>
      </c>
      <c r="O178" s="397"/>
      <c r="P178" s="240" t="s">
        <v>18</v>
      </c>
      <c r="Q178" s="242">
        <v>3575980</v>
      </c>
    </row>
    <row r="179" spans="1:24" s="82" customFormat="1" ht="18.600000000000001" customHeight="1">
      <c r="A179" s="108"/>
      <c r="B179" s="96"/>
      <c r="C179" s="313"/>
      <c r="D179" s="389"/>
      <c r="E179" s="307"/>
      <c r="F179" s="307"/>
      <c r="G179" s="304"/>
      <c r="H179" s="159" t="s">
        <v>35</v>
      </c>
      <c r="I179" s="153">
        <v>264887470</v>
      </c>
      <c r="J179" s="219"/>
      <c r="K179" s="238"/>
      <c r="L179" s="238"/>
      <c r="M179" s="219" t="s">
        <v>13</v>
      </c>
      <c r="N179" s="393">
        <v>1.12E-2</v>
      </c>
      <c r="O179" s="393"/>
      <c r="P179" s="238" t="s">
        <v>18</v>
      </c>
      <c r="Q179" s="117">
        <v>2966740</v>
      </c>
    </row>
    <row r="180" spans="1:24" s="82" customFormat="1" ht="18.600000000000001" customHeight="1">
      <c r="A180" s="108"/>
      <c r="B180" s="96"/>
      <c r="C180" s="350" t="s">
        <v>194</v>
      </c>
      <c r="D180" s="359">
        <v>2000</v>
      </c>
      <c r="E180" s="309">
        <f>(Q180+Q181)/1000</f>
        <v>4100</v>
      </c>
      <c r="F180" s="306">
        <f>E180-D180</f>
        <v>2100</v>
      </c>
      <c r="G180" s="398">
        <f t="shared" si="10"/>
        <v>105</v>
      </c>
      <c r="H180" s="157" t="s">
        <v>22</v>
      </c>
      <c r="I180" s="118">
        <v>3400000</v>
      </c>
      <c r="J180" s="118"/>
      <c r="K180" s="118"/>
      <c r="L180" s="118"/>
      <c r="M180" s="118" t="s">
        <v>12</v>
      </c>
      <c r="N180" s="118">
        <v>1</v>
      </c>
      <c r="O180" s="118" t="s">
        <v>235</v>
      </c>
      <c r="P180" s="248" t="s">
        <v>217</v>
      </c>
      <c r="Q180" s="115">
        <v>3400000</v>
      </c>
    </row>
    <row r="181" spans="1:24" s="82" customFormat="1" ht="18.600000000000001" customHeight="1">
      <c r="A181" s="108"/>
      <c r="B181" s="100"/>
      <c r="C181" s="352"/>
      <c r="D181" s="361"/>
      <c r="E181" s="311"/>
      <c r="F181" s="308"/>
      <c r="G181" s="400"/>
      <c r="H181" s="159" t="s">
        <v>122</v>
      </c>
      <c r="I181" s="150">
        <v>100</v>
      </c>
      <c r="J181" s="150" t="s">
        <v>12</v>
      </c>
      <c r="K181" s="150">
        <v>7</v>
      </c>
      <c r="L181" s="150" t="s">
        <v>236</v>
      </c>
      <c r="M181" s="150" t="s">
        <v>12</v>
      </c>
      <c r="N181" s="150">
        <v>1</v>
      </c>
      <c r="O181" s="150" t="s">
        <v>31</v>
      </c>
      <c r="P181" s="150" t="s">
        <v>217</v>
      </c>
      <c r="Q181" s="151">
        <v>700000</v>
      </c>
      <c r="R181" s="112"/>
    </row>
    <row r="182" spans="1:24" s="82" customFormat="1" ht="18.600000000000001" customHeight="1">
      <c r="A182" s="113"/>
      <c r="B182" s="97" t="s">
        <v>196</v>
      </c>
      <c r="C182" s="102" t="s">
        <v>163</v>
      </c>
      <c r="D182" s="80">
        <v>3000</v>
      </c>
      <c r="E182" s="80">
        <f>SUM(E183:E184)</f>
        <v>2000</v>
      </c>
      <c r="F182" s="80">
        <f t="shared" ref="F182:F187" si="11">E182-D182</f>
        <v>-1000</v>
      </c>
      <c r="G182" s="133">
        <f t="shared" ref="G182:G187" si="12">F182/D182*100</f>
        <v>-33.333333333333329</v>
      </c>
      <c r="H182" s="301" t="s">
        <v>228</v>
      </c>
      <c r="I182" s="302"/>
      <c r="J182" s="302"/>
      <c r="K182" s="302"/>
      <c r="L182" s="302"/>
      <c r="M182" s="302"/>
      <c r="N182" s="302"/>
      <c r="O182" s="302"/>
      <c r="P182" s="302"/>
      <c r="Q182" s="89">
        <f>SUM(Q183:Q184)</f>
        <v>2000000</v>
      </c>
      <c r="S182" s="112"/>
    </row>
    <row r="183" spans="1:24" s="112" customFormat="1" ht="18.600000000000001" customHeight="1">
      <c r="A183" s="108"/>
      <c r="B183" s="96" t="s">
        <v>197</v>
      </c>
      <c r="C183" s="97" t="s">
        <v>198</v>
      </c>
      <c r="D183" s="74">
        <v>1000</v>
      </c>
      <c r="E183" s="101">
        <f>Q183/1000</f>
        <v>1000</v>
      </c>
      <c r="F183" s="80">
        <f t="shared" si="11"/>
        <v>0</v>
      </c>
      <c r="G183" s="133">
        <f t="shared" si="12"/>
        <v>0</v>
      </c>
      <c r="H183" s="158" t="s">
        <v>30</v>
      </c>
      <c r="I183" s="152">
        <v>83333</v>
      </c>
      <c r="J183" s="152"/>
      <c r="K183" s="152"/>
      <c r="L183" s="152"/>
      <c r="M183" s="152" t="s">
        <v>12</v>
      </c>
      <c r="N183" s="152">
        <v>12</v>
      </c>
      <c r="O183" s="152" t="s">
        <v>31</v>
      </c>
      <c r="P183" s="152" t="s">
        <v>217</v>
      </c>
      <c r="Q183" s="119">
        <v>1000000</v>
      </c>
      <c r="R183" s="82"/>
      <c r="S183" s="82"/>
      <c r="T183" s="82"/>
      <c r="U183" s="82"/>
      <c r="V183" s="82"/>
      <c r="W183" s="82"/>
      <c r="X183" s="82"/>
    </row>
    <row r="184" spans="1:24" s="82" customFormat="1" ht="18.600000000000001" customHeight="1">
      <c r="A184" s="108"/>
      <c r="B184" s="114"/>
      <c r="C184" s="102" t="s">
        <v>398</v>
      </c>
      <c r="D184" s="74">
        <v>2000</v>
      </c>
      <c r="E184" s="101">
        <f>Q184/1000</f>
        <v>1000</v>
      </c>
      <c r="F184" s="80">
        <f t="shared" si="11"/>
        <v>-1000</v>
      </c>
      <c r="G184" s="133">
        <f t="shared" si="12"/>
        <v>-50</v>
      </c>
      <c r="H184" s="159" t="s">
        <v>399</v>
      </c>
      <c r="I184" s="153">
        <v>166666</v>
      </c>
      <c r="J184" s="153"/>
      <c r="K184" s="153"/>
      <c r="L184" s="153"/>
      <c r="M184" s="153" t="s">
        <v>12</v>
      </c>
      <c r="N184" s="153">
        <v>6</v>
      </c>
      <c r="O184" s="153" t="s">
        <v>235</v>
      </c>
      <c r="P184" s="153" t="s">
        <v>217</v>
      </c>
      <c r="Q184" s="154">
        <v>1000000</v>
      </c>
      <c r="R184" s="91"/>
      <c r="T184" s="112"/>
      <c r="U184" s="112"/>
    </row>
    <row r="185" spans="1:24" s="91" customFormat="1" ht="18.600000000000001" customHeight="1">
      <c r="A185" s="108"/>
      <c r="B185" s="97" t="s">
        <v>199</v>
      </c>
      <c r="C185" s="96" t="s">
        <v>200</v>
      </c>
      <c r="D185" s="80">
        <v>46970.5</v>
      </c>
      <c r="E185" s="80">
        <f>SUM(E186:E204)</f>
        <v>47119</v>
      </c>
      <c r="F185" s="80">
        <f t="shared" si="11"/>
        <v>148.5</v>
      </c>
      <c r="G185" s="133">
        <f t="shared" si="12"/>
        <v>0.31615588507680353</v>
      </c>
      <c r="H185" s="301" t="s">
        <v>228</v>
      </c>
      <c r="I185" s="302"/>
      <c r="J185" s="302"/>
      <c r="K185" s="302"/>
      <c r="L185" s="302"/>
      <c r="M185" s="302"/>
      <c r="N185" s="302"/>
      <c r="O185" s="302"/>
      <c r="P185" s="302"/>
      <c r="Q185" s="89">
        <f>SUM(Q186:Q204)</f>
        <v>47119000</v>
      </c>
      <c r="T185" s="82"/>
      <c r="U185" s="82"/>
      <c r="V185" s="112"/>
      <c r="W185" s="112"/>
      <c r="X185" s="112"/>
    </row>
    <row r="186" spans="1:24" s="91" customFormat="1" ht="18.600000000000001" customHeight="1">
      <c r="A186" s="108"/>
      <c r="B186" s="96"/>
      <c r="C186" s="97" t="s">
        <v>201</v>
      </c>
      <c r="D186" s="74">
        <v>2000</v>
      </c>
      <c r="E186" s="101">
        <f>SUM(Q186:Q186)/1000</f>
        <v>2500</v>
      </c>
      <c r="F186" s="147">
        <f t="shared" si="11"/>
        <v>500</v>
      </c>
      <c r="G186" s="148">
        <f t="shared" si="12"/>
        <v>25</v>
      </c>
      <c r="H186" s="157" t="s">
        <v>390</v>
      </c>
      <c r="I186" s="118">
        <f>Q186/N186</f>
        <v>208333.33333333334</v>
      </c>
      <c r="J186" s="118"/>
      <c r="K186" s="118"/>
      <c r="L186" s="118"/>
      <c r="M186" s="118" t="s">
        <v>12</v>
      </c>
      <c r="N186" s="118">
        <v>12</v>
      </c>
      <c r="O186" s="118" t="s">
        <v>31</v>
      </c>
      <c r="P186" s="118" t="s">
        <v>217</v>
      </c>
      <c r="Q186" s="115">
        <v>2500000</v>
      </c>
      <c r="V186" s="82"/>
      <c r="W186" s="82"/>
      <c r="X186" s="82"/>
    </row>
    <row r="187" spans="1:24" s="82" customFormat="1" ht="18.600000000000001" customHeight="1">
      <c r="A187" s="108"/>
      <c r="B187" s="96"/>
      <c r="C187" s="350" t="s">
        <v>202</v>
      </c>
      <c r="D187" s="306">
        <v>26080.5</v>
      </c>
      <c r="E187" s="306">
        <f>SUM(Q187:Q193)/1000</f>
        <v>23279</v>
      </c>
      <c r="F187" s="306">
        <f t="shared" si="11"/>
        <v>-2801.5</v>
      </c>
      <c r="G187" s="303">
        <f t="shared" si="12"/>
        <v>-10.741741914457162</v>
      </c>
      <c r="H187" s="163" t="s">
        <v>289</v>
      </c>
      <c r="I187" s="118">
        <f t="shared" ref="I187:I201" si="13">Q187/N187</f>
        <v>806250</v>
      </c>
      <c r="J187" s="118"/>
      <c r="K187" s="118"/>
      <c r="L187" s="118"/>
      <c r="M187" s="118" t="s">
        <v>12</v>
      </c>
      <c r="N187" s="118">
        <v>12</v>
      </c>
      <c r="O187" s="118" t="s">
        <v>31</v>
      </c>
      <c r="P187" s="118" t="s">
        <v>217</v>
      </c>
      <c r="Q187" s="115">
        <v>9675000</v>
      </c>
      <c r="S187" s="91"/>
      <c r="T187" s="91"/>
      <c r="U187" s="91"/>
      <c r="V187" s="91"/>
      <c r="W187" s="91"/>
      <c r="X187" s="91"/>
    </row>
    <row r="188" spans="1:24" s="82" customFormat="1" ht="18.600000000000001" customHeight="1">
      <c r="A188" s="108"/>
      <c r="B188" s="96"/>
      <c r="C188" s="351"/>
      <c r="D188" s="307"/>
      <c r="E188" s="307"/>
      <c r="F188" s="307"/>
      <c r="G188" s="304"/>
      <c r="H188" s="160" t="s">
        <v>290</v>
      </c>
      <c r="I188" s="155">
        <f t="shared" si="13"/>
        <v>53750</v>
      </c>
      <c r="J188" s="155"/>
      <c r="K188" s="155"/>
      <c r="L188" s="155"/>
      <c r="M188" s="155" t="s">
        <v>12</v>
      </c>
      <c r="N188" s="155">
        <v>12</v>
      </c>
      <c r="O188" s="155" t="s">
        <v>31</v>
      </c>
      <c r="P188" s="155" t="s">
        <v>217</v>
      </c>
      <c r="Q188" s="156">
        <v>645000</v>
      </c>
      <c r="V188" s="91"/>
      <c r="W188" s="91"/>
      <c r="X188" s="91"/>
    </row>
    <row r="189" spans="1:24" s="82" customFormat="1" ht="18.600000000000001" customHeight="1">
      <c r="A189" s="108"/>
      <c r="B189" s="96"/>
      <c r="C189" s="351"/>
      <c r="D189" s="307"/>
      <c r="E189" s="307"/>
      <c r="F189" s="307"/>
      <c r="G189" s="304"/>
      <c r="H189" s="160" t="s">
        <v>291</v>
      </c>
      <c r="I189" s="155">
        <f t="shared" si="13"/>
        <v>110000</v>
      </c>
      <c r="J189" s="155"/>
      <c r="K189" s="155"/>
      <c r="L189" s="155"/>
      <c r="M189" s="155" t="s">
        <v>12</v>
      </c>
      <c r="N189" s="155">
        <v>12</v>
      </c>
      <c r="O189" s="155" t="s">
        <v>31</v>
      </c>
      <c r="P189" s="155" t="s">
        <v>217</v>
      </c>
      <c r="Q189" s="156">
        <v>1320000</v>
      </c>
    </row>
    <row r="190" spans="1:24" s="82" customFormat="1" ht="18.600000000000001" customHeight="1">
      <c r="A190" s="108"/>
      <c r="B190" s="96"/>
      <c r="C190" s="351"/>
      <c r="D190" s="307"/>
      <c r="E190" s="307"/>
      <c r="F190" s="307"/>
      <c r="G190" s="304"/>
      <c r="H190" s="160" t="s">
        <v>292</v>
      </c>
      <c r="I190" s="155">
        <f t="shared" si="13"/>
        <v>16833.333333333332</v>
      </c>
      <c r="J190" s="155"/>
      <c r="K190" s="155"/>
      <c r="L190" s="155"/>
      <c r="M190" s="155" t="s">
        <v>12</v>
      </c>
      <c r="N190" s="155">
        <v>12</v>
      </c>
      <c r="O190" s="155" t="s">
        <v>31</v>
      </c>
      <c r="P190" s="155" t="s">
        <v>217</v>
      </c>
      <c r="Q190" s="156">
        <v>202000</v>
      </c>
    </row>
    <row r="191" spans="1:24" s="82" customFormat="1" ht="18.600000000000001" customHeight="1">
      <c r="A191" s="108"/>
      <c r="B191" s="96"/>
      <c r="C191" s="351"/>
      <c r="D191" s="307"/>
      <c r="E191" s="307"/>
      <c r="F191" s="307"/>
      <c r="G191" s="304"/>
      <c r="H191" s="160" t="s">
        <v>293</v>
      </c>
      <c r="I191" s="155">
        <f t="shared" si="13"/>
        <v>240000</v>
      </c>
      <c r="J191" s="155"/>
      <c r="K191" s="155"/>
      <c r="L191" s="155"/>
      <c r="M191" s="155" t="s">
        <v>12</v>
      </c>
      <c r="N191" s="155">
        <v>1</v>
      </c>
      <c r="O191" s="155" t="s">
        <v>235</v>
      </c>
      <c r="P191" s="155" t="s">
        <v>217</v>
      </c>
      <c r="Q191" s="156">
        <v>240000</v>
      </c>
    </row>
    <row r="192" spans="1:24" s="82" customFormat="1" ht="18.600000000000001" customHeight="1">
      <c r="A192" s="108"/>
      <c r="B192" s="96"/>
      <c r="C192" s="351"/>
      <c r="D192" s="307"/>
      <c r="E192" s="307"/>
      <c r="F192" s="307"/>
      <c r="G192" s="304"/>
      <c r="H192" s="160" t="s">
        <v>294</v>
      </c>
      <c r="I192" s="155">
        <f t="shared" si="13"/>
        <v>500000</v>
      </c>
      <c r="J192" s="155"/>
      <c r="K192" s="155"/>
      <c r="L192" s="155"/>
      <c r="M192" s="155" t="s">
        <v>12</v>
      </c>
      <c r="N192" s="155">
        <v>1</v>
      </c>
      <c r="O192" s="155" t="s">
        <v>235</v>
      </c>
      <c r="P192" s="155" t="s">
        <v>217</v>
      </c>
      <c r="Q192" s="156">
        <v>500000</v>
      </c>
    </row>
    <row r="193" spans="1:17" s="82" customFormat="1" ht="18.600000000000001" customHeight="1">
      <c r="A193" s="108"/>
      <c r="B193" s="96"/>
      <c r="C193" s="352"/>
      <c r="D193" s="308"/>
      <c r="E193" s="308"/>
      <c r="F193" s="308"/>
      <c r="G193" s="305"/>
      <c r="H193" s="249" t="s">
        <v>295</v>
      </c>
      <c r="I193" s="153">
        <f t="shared" si="13"/>
        <v>891416.66666666663</v>
      </c>
      <c r="J193" s="153"/>
      <c r="K193" s="153"/>
      <c r="L193" s="153"/>
      <c r="M193" s="153" t="s">
        <v>12</v>
      </c>
      <c r="N193" s="153">
        <v>12</v>
      </c>
      <c r="O193" s="153" t="s">
        <v>31</v>
      </c>
      <c r="P193" s="153" t="s">
        <v>217</v>
      </c>
      <c r="Q193" s="154">
        <v>10697000</v>
      </c>
    </row>
    <row r="194" spans="1:17" s="82" customFormat="1" ht="18.600000000000001" customHeight="1">
      <c r="A194" s="108"/>
      <c r="B194" s="96"/>
      <c r="C194" s="312" t="s">
        <v>203</v>
      </c>
      <c r="D194" s="359">
        <v>5800</v>
      </c>
      <c r="E194" s="306">
        <f>SUM(Q194:Q198)/1000</f>
        <v>5800</v>
      </c>
      <c r="F194" s="306">
        <f>E194-D194</f>
        <v>0</v>
      </c>
      <c r="G194" s="303">
        <f>F194/D194*100</f>
        <v>0</v>
      </c>
      <c r="H194" s="157" t="s">
        <v>310</v>
      </c>
      <c r="I194" s="118">
        <f t="shared" si="13"/>
        <v>20000</v>
      </c>
      <c r="J194" s="118"/>
      <c r="K194" s="118"/>
      <c r="L194" s="118"/>
      <c r="M194" s="118" t="s">
        <v>12</v>
      </c>
      <c r="N194" s="118">
        <v>5</v>
      </c>
      <c r="O194" s="118" t="s">
        <v>140</v>
      </c>
      <c r="P194" s="118" t="s">
        <v>217</v>
      </c>
      <c r="Q194" s="115">
        <v>100000</v>
      </c>
    </row>
    <row r="195" spans="1:17" s="82" customFormat="1" ht="18.600000000000001" customHeight="1">
      <c r="A195" s="108"/>
      <c r="B195" s="96"/>
      <c r="C195" s="313"/>
      <c r="D195" s="360"/>
      <c r="E195" s="307"/>
      <c r="F195" s="307"/>
      <c r="G195" s="304"/>
      <c r="H195" s="162" t="s">
        <v>311</v>
      </c>
      <c r="I195" s="155">
        <f>Q195/N195</f>
        <v>258333.33333333334</v>
      </c>
      <c r="J195" s="155"/>
      <c r="K195" s="155"/>
      <c r="L195" s="155"/>
      <c r="M195" s="155" t="s">
        <v>12</v>
      </c>
      <c r="N195" s="155">
        <v>12</v>
      </c>
      <c r="O195" s="155" t="s">
        <v>31</v>
      </c>
      <c r="P195" s="155" t="s">
        <v>217</v>
      </c>
      <c r="Q195" s="156">
        <v>3100000</v>
      </c>
    </row>
    <row r="196" spans="1:17" s="82" customFormat="1" ht="18.600000000000001" customHeight="1">
      <c r="A196" s="108"/>
      <c r="B196" s="96"/>
      <c r="C196" s="313"/>
      <c r="D196" s="360"/>
      <c r="E196" s="307"/>
      <c r="F196" s="307"/>
      <c r="G196" s="304"/>
      <c r="H196" s="162" t="s">
        <v>312</v>
      </c>
      <c r="I196" s="155">
        <f>Q196/N196</f>
        <v>8333.3333333333339</v>
      </c>
      <c r="J196" s="155"/>
      <c r="K196" s="155"/>
      <c r="L196" s="155"/>
      <c r="M196" s="155" t="s">
        <v>12</v>
      </c>
      <c r="N196" s="155">
        <v>12</v>
      </c>
      <c r="O196" s="155" t="s">
        <v>31</v>
      </c>
      <c r="P196" s="155" t="s">
        <v>217</v>
      </c>
      <c r="Q196" s="156">
        <v>100000</v>
      </c>
    </row>
    <row r="197" spans="1:17" s="82" customFormat="1" ht="18.600000000000001" customHeight="1">
      <c r="A197" s="108"/>
      <c r="B197" s="96"/>
      <c r="C197" s="313"/>
      <c r="D197" s="360"/>
      <c r="E197" s="307"/>
      <c r="F197" s="307"/>
      <c r="G197" s="304"/>
      <c r="H197" s="162" t="s">
        <v>313</v>
      </c>
      <c r="I197" s="155">
        <f>Q197/N197</f>
        <v>175000</v>
      </c>
      <c r="J197" s="155"/>
      <c r="K197" s="155"/>
      <c r="L197" s="155"/>
      <c r="M197" s="155" t="s">
        <v>12</v>
      </c>
      <c r="N197" s="155">
        <v>12</v>
      </c>
      <c r="O197" s="155" t="s">
        <v>31</v>
      </c>
      <c r="P197" s="155" t="s">
        <v>217</v>
      </c>
      <c r="Q197" s="156">
        <v>2100000</v>
      </c>
    </row>
    <row r="198" spans="1:17" s="82" customFormat="1" ht="18.600000000000001" customHeight="1">
      <c r="A198" s="108"/>
      <c r="B198" s="96"/>
      <c r="C198" s="314"/>
      <c r="D198" s="361"/>
      <c r="E198" s="308"/>
      <c r="F198" s="308"/>
      <c r="G198" s="305"/>
      <c r="H198" s="159" t="s">
        <v>314</v>
      </c>
      <c r="I198" s="153">
        <f>Q198/N198</f>
        <v>66666.666666666672</v>
      </c>
      <c r="J198" s="153"/>
      <c r="K198" s="153"/>
      <c r="L198" s="153"/>
      <c r="M198" s="153" t="s">
        <v>12</v>
      </c>
      <c r="N198" s="153">
        <v>6</v>
      </c>
      <c r="O198" s="153" t="s">
        <v>31</v>
      </c>
      <c r="P198" s="153" t="s">
        <v>217</v>
      </c>
      <c r="Q198" s="154">
        <v>400000</v>
      </c>
    </row>
    <row r="199" spans="1:17" s="82" customFormat="1" ht="18.600000000000001" customHeight="1">
      <c r="A199" s="108"/>
      <c r="B199" s="96"/>
      <c r="C199" s="312" t="s">
        <v>204</v>
      </c>
      <c r="D199" s="390">
        <v>8590</v>
      </c>
      <c r="E199" s="306">
        <f>SUM(Q199:Q201)/1000</f>
        <v>8740</v>
      </c>
      <c r="F199" s="309">
        <f>E199-D199</f>
        <v>150</v>
      </c>
      <c r="G199" s="303">
        <f>F199/D199*100</f>
        <v>1.7462165308498252</v>
      </c>
      <c r="H199" s="157" t="s">
        <v>296</v>
      </c>
      <c r="I199" s="118">
        <f t="shared" si="13"/>
        <v>1300000</v>
      </c>
      <c r="J199" s="118"/>
      <c r="K199" s="118"/>
      <c r="L199" s="118"/>
      <c r="M199" s="118" t="s">
        <v>12</v>
      </c>
      <c r="N199" s="118">
        <v>1</v>
      </c>
      <c r="O199" s="118" t="s">
        <v>235</v>
      </c>
      <c r="P199" s="118" t="s">
        <v>217</v>
      </c>
      <c r="Q199" s="115">
        <v>1300000</v>
      </c>
    </row>
    <row r="200" spans="1:17" s="82" customFormat="1" ht="18.600000000000001" customHeight="1">
      <c r="A200" s="108"/>
      <c r="B200" s="96"/>
      <c r="C200" s="313"/>
      <c r="D200" s="391"/>
      <c r="E200" s="307"/>
      <c r="F200" s="310"/>
      <c r="G200" s="304"/>
      <c r="H200" s="162" t="s">
        <v>297</v>
      </c>
      <c r="I200" s="155">
        <f t="shared" si="13"/>
        <v>3000000</v>
      </c>
      <c r="J200" s="155"/>
      <c r="K200" s="155"/>
      <c r="L200" s="155"/>
      <c r="M200" s="155" t="s">
        <v>12</v>
      </c>
      <c r="N200" s="155">
        <v>1</v>
      </c>
      <c r="O200" s="155" t="s">
        <v>235</v>
      </c>
      <c r="P200" s="155" t="s">
        <v>217</v>
      </c>
      <c r="Q200" s="156">
        <v>3000000</v>
      </c>
    </row>
    <row r="201" spans="1:17" s="82" customFormat="1" ht="18.600000000000001" customHeight="1">
      <c r="A201" s="108"/>
      <c r="B201" s="96"/>
      <c r="C201" s="314"/>
      <c r="D201" s="392"/>
      <c r="E201" s="308"/>
      <c r="F201" s="311"/>
      <c r="G201" s="305"/>
      <c r="H201" s="159" t="s">
        <v>239</v>
      </c>
      <c r="I201" s="153">
        <f t="shared" si="13"/>
        <v>370000</v>
      </c>
      <c r="J201" s="153"/>
      <c r="K201" s="153"/>
      <c r="L201" s="153"/>
      <c r="M201" s="153" t="s">
        <v>12</v>
      </c>
      <c r="N201" s="153">
        <v>12</v>
      </c>
      <c r="O201" s="153" t="s">
        <v>31</v>
      </c>
      <c r="P201" s="153" t="s">
        <v>217</v>
      </c>
      <c r="Q201" s="154">
        <v>4440000</v>
      </c>
    </row>
    <row r="202" spans="1:17" s="82" customFormat="1" ht="18.600000000000001" customHeight="1">
      <c r="A202" s="113"/>
      <c r="B202" s="96"/>
      <c r="C202" s="350" t="s">
        <v>205</v>
      </c>
      <c r="D202" s="359">
        <v>2500</v>
      </c>
      <c r="E202" s="306">
        <f>SUM(Q202:Q203)/1000</f>
        <v>4800</v>
      </c>
      <c r="F202" s="309">
        <f>E202-D202</f>
        <v>2300</v>
      </c>
      <c r="G202" s="303">
        <f>F202/D202*100</f>
        <v>92</v>
      </c>
      <c r="H202" s="157" t="s">
        <v>376</v>
      </c>
      <c r="I202" s="118">
        <f>Q202/N202</f>
        <v>920000</v>
      </c>
      <c r="J202" s="118"/>
      <c r="K202" s="118"/>
      <c r="L202" s="118"/>
      <c r="M202" s="118" t="s">
        <v>12</v>
      </c>
      <c r="N202" s="118">
        <v>5</v>
      </c>
      <c r="O202" s="118" t="s">
        <v>235</v>
      </c>
      <c r="P202" s="118" t="s">
        <v>217</v>
      </c>
      <c r="Q202" s="115">
        <v>4600000</v>
      </c>
    </row>
    <row r="203" spans="1:17" s="82" customFormat="1" ht="18.600000000000001" customHeight="1">
      <c r="A203" s="113"/>
      <c r="B203" s="96"/>
      <c r="C203" s="352"/>
      <c r="D203" s="361"/>
      <c r="E203" s="308"/>
      <c r="F203" s="311"/>
      <c r="G203" s="305"/>
      <c r="H203" s="162" t="s">
        <v>401</v>
      </c>
      <c r="I203" s="153">
        <f>Q203/N203</f>
        <v>40000</v>
      </c>
      <c r="J203" s="153"/>
      <c r="K203" s="153"/>
      <c r="L203" s="153"/>
      <c r="M203" s="153" t="s">
        <v>12</v>
      </c>
      <c r="N203" s="153">
        <v>5</v>
      </c>
      <c r="O203" s="153" t="s">
        <v>235</v>
      </c>
      <c r="P203" s="153" t="s">
        <v>217</v>
      </c>
      <c r="Q203" s="156">
        <v>200000</v>
      </c>
    </row>
    <row r="204" spans="1:17" s="82" customFormat="1" ht="18.600000000000001" customHeight="1">
      <c r="A204" s="111"/>
      <c r="B204" s="100"/>
      <c r="C204" s="102" t="s">
        <v>298</v>
      </c>
      <c r="D204" s="79">
        <v>2000</v>
      </c>
      <c r="E204" s="64">
        <f>SUM(Q204)/1000</f>
        <v>2000</v>
      </c>
      <c r="F204" s="64">
        <f>E204-D204</f>
        <v>0</v>
      </c>
      <c r="G204" s="133">
        <f>F204/D204*100</f>
        <v>0</v>
      </c>
      <c r="H204" s="158" t="s">
        <v>299</v>
      </c>
      <c r="I204" s="152">
        <f>Q204/N204</f>
        <v>200000</v>
      </c>
      <c r="J204" s="152"/>
      <c r="K204" s="152"/>
      <c r="L204" s="152"/>
      <c r="M204" s="152" t="s">
        <v>12</v>
      </c>
      <c r="N204" s="152">
        <v>10</v>
      </c>
      <c r="O204" s="152" t="s">
        <v>235</v>
      </c>
      <c r="P204" s="152" t="s">
        <v>217</v>
      </c>
      <c r="Q204" s="119">
        <v>2000000</v>
      </c>
    </row>
    <row r="205" spans="1:17" s="82" customFormat="1" ht="20.100000000000001" customHeight="1">
      <c r="A205" s="347" t="s">
        <v>211</v>
      </c>
      <c r="B205" s="347"/>
      <c r="C205" s="347"/>
      <c r="D205" s="327" t="s">
        <v>227</v>
      </c>
      <c r="E205" s="327"/>
      <c r="F205" s="327"/>
      <c r="G205" s="327"/>
      <c r="H205" s="327" t="s">
        <v>225</v>
      </c>
      <c r="I205" s="327"/>
      <c r="J205" s="327"/>
      <c r="K205" s="327"/>
      <c r="L205" s="327"/>
      <c r="M205" s="327"/>
      <c r="N205" s="327"/>
      <c r="O205" s="327"/>
      <c r="P205" s="327"/>
      <c r="Q205" s="327"/>
    </row>
    <row r="206" spans="1:17" s="82" customFormat="1" ht="27" customHeight="1">
      <c r="A206" s="372" t="s">
        <v>10</v>
      </c>
      <c r="B206" s="373"/>
      <c r="C206" s="374"/>
      <c r="D206" s="335" t="s">
        <v>392</v>
      </c>
      <c r="E206" s="335" t="s">
        <v>393</v>
      </c>
      <c r="F206" s="338" t="s">
        <v>150</v>
      </c>
      <c r="G206" s="339"/>
      <c r="H206" s="340" t="s">
        <v>182</v>
      </c>
      <c r="I206" s="341"/>
      <c r="J206" s="341"/>
      <c r="K206" s="341"/>
      <c r="L206" s="341"/>
      <c r="M206" s="341"/>
      <c r="N206" s="341"/>
      <c r="O206" s="341"/>
      <c r="P206" s="341"/>
      <c r="Q206" s="342"/>
    </row>
    <row r="207" spans="1:17" s="82" customFormat="1" ht="27" customHeight="1">
      <c r="A207" s="85" t="s">
        <v>152</v>
      </c>
      <c r="B207" s="85" t="s">
        <v>153</v>
      </c>
      <c r="C207" s="85" t="s">
        <v>154</v>
      </c>
      <c r="D207" s="336"/>
      <c r="E207" s="336"/>
      <c r="F207" s="86" t="s">
        <v>126</v>
      </c>
      <c r="G207" s="149" t="s">
        <v>127</v>
      </c>
      <c r="H207" s="343"/>
      <c r="I207" s="344"/>
      <c r="J207" s="344"/>
      <c r="K207" s="344"/>
      <c r="L207" s="344"/>
      <c r="M207" s="344"/>
      <c r="N207" s="344"/>
      <c r="O207" s="344"/>
      <c r="P207" s="344"/>
      <c r="Q207" s="345"/>
    </row>
    <row r="208" spans="1:17" s="82" customFormat="1" ht="18.2" customHeight="1">
      <c r="A208" s="116" t="s">
        <v>206</v>
      </c>
      <c r="B208" s="362" t="s">
        <v>40</v>
      </c>
      <c r="C208" s="363"/>
      <c r="D208" s="80">
        <f>D209</f>
        <v>2000</v>
      </c>
      <c r="E208" s="80">
        <f>E209</f>
        <v>3200</v>
      </c>
      <c r="F208" s="80">
        <f t="shared" ref="F208:F214" si="14">E208-D208</f>
        <v>1200</v>
      </c>
      <c r="G208" s="133">
        <f>F208/D208*100</f>
        <v>60</v>
      </c>
      <c r="H208" s="301" t="s">
        <v>230</v>
      </c>
      <c r="I208" s="302"/>
      <c r="J208" s="302"/>
      <c r="K208" s="302"/>
      <c r="L208" s="302"/>
      <c r="M208" s="302"/>
      <c r="N208" s="302"/>
      <c r="O208" s="302"/>
      <c r="P208" s="302"/>
      <c r="Q208" s="117">
        <f>Q209</f>
        <v>3200000</v>
      </c>
    </row>
    <row r="209" spans="1:24" s="82" customFormat="1" ht="18.2" customHeight="1">
      <c r="A209" s="105" t="s">
        <v>207</v>
      </c>
      <c r="B209" s="97" t="s">
        <v>208</v>
      </c>
      <c r="C209" s="102" t="s">
        <v>200</v>
      </c>
      <c r="D209" s="80">
        <f>D211</f>
        <v>2000</v>
      </c>
      <c r="E209" s="80">
        <f>E210+E211</f>
        <v>3200</v>
      </c>
      <c r="F209" s="80">
        <f t="shared" si="14"/>
        <v>1200</v>
      </c>
      <c r="G209" s="133">
        <f>F209/D209*100</f>
        <v>60</v>
      </c>
      <c r="H209" s="301" t="s">
        <v>228</v>
      </c>
      <c r="I209" s="302"/>
      <c r="J209" s="302"/>
      <c r="K209" s="302"/>
      <c r="L209" s="302"/>
      <c r="M209" s="302"/>
      <c r="N209" s="302"/>
      <c r="O209" s="302"/>
      <c r="P209" s="302"/>
      <c r="Q209" s="117">
        <f>Q210+Q211</f>
        <v>3200000</v>
      </c>
    </row>
    <row r="210" spans="1:24" s="82" customFormat="1" ht="18.2" customHeight="1">
      <c r="A210" s="105"/>
      <c r="B210" s="96"/>
      <c r="C210" s="97" t="s">
        <v>106</v>
      </c>
      <c r="D210" s="80">
        <v>0</v>
      </c>
      <c r="E210" s="80">
        <f>Q210/1000</f>
        <v>2200</v>
      </c>
      <c r="F210" s="80">
        <f t="shared" si="14"/>
        <v>2200</v>
      </c>
      <c r="G210" s="133" t="s">
        <v>287</v>
      </c>
      <c r="H210" s="157" t="s">
        <v>402</v>
      </c>
      <c r="I210" s="118">
        <f>Q210/N210</f>
        <v>2200000</v>
      </c>
      <c r="J210" s="118"/>
      <c r="K210" s="118"/>
      <c r="L210" s="118"/>
      <c r="M210" s="118" t="s">
        <v>12</v>
      </c>
      <c r="N210" s="118">
        <v>1</v>
      </c>
      <c r="O210" s="118" t="s">
        <v>235</v>
      </c>
      <c r="P210" s="118" t="s">
        <v>217</v>
      </c>
      <c r="Q210" s="119">
        <v>2200000</v>
      </c>
    </row>
    <row r="211" spans="1:24" s="82" customFormat="1" ht="18.2" customHeight="1">
      <c r="A211" s="105"/>
      <c r="B211" s="96"/>
      <c r="C211" s="97" t="s">
        <v>209</v>
      </c>
      <c r="D211" s="80">
        <v>2000</v>
      </c>
      <c r="E211" s="80">
        <f>Q211/1000</f>
        <v>1000</v>
      </c>
      <c r="F211" s="80">
        <f t="shared" si="14"/>
        <v>-1000</v>
      </c>
      <c r="G211" s="133">
        <f>F211/D211*100</f>
        <v>-50</v>
      </c>
      <c r="H211" s="157" t="s">
        <v>23</v>
      </c>
      <c r="I211" s="118">
        <f>Q211/N211</f>
        <v>500000</v>
      </c>
      <c r="J211" s="118"/>
      <c r="K211" s="118"/>
      <c r="L211" s="118"/>
      <c r="M211" s="118" t="s">
        <v>12</v>
      </c>
      <c r="N211" s="118">
        <v>2</v>
      </c>
      <c r="O211" s="118" t="s">
        <v>235</v>
      </c>
      <c r="P211" s="118" t="s">
        <v>217</v>
      </c>
      <c r="Q211" s="119">
        <v>1000000</v>
      </c>
    </row>
    <row r="212" spans="1:24" s="82" customFormat="1" ht="18.2" customHeight="1">
      <c r="A212" s="116" t="s">
        <v>210</v>
      </c>
      <c r="B212" s="362" t="s">
        <v>40</v>
      </c>
      <c r="C212" s="363"/>
      <c r="D212" s="80">
        <v>8253925.1399999997</v>
      </c>
      <c r="E212" s="80">
        <f>E213+E225</f>
        <v>8171451.0970000001</v>
      </c>
      <c r="F212" s="80">
        <f t="shared" si="14"/>
        <v>-82474.042999999598</v>
      </c>
      <c r="G212" s="133">
        <f>F212/D212*100</f>
        <v>-0.99920997102718578</v>
      </c>
      <c r="H212" s="301" t="s">
        <v>230</v>
      </c>
      <c r="I212" s="302"/>
      <c r="J212" s="302"/>
      <c r="K212" s="302"/>
      <c r="L212" s="302"/>
      <c r="M212" s="302"/>
      <c r="N212" s="302"/>
      <c r="O212" s="302"/>
      <c r="P212" s="302"/>
      <c r="Q212" s="117">
        <f>Q213+Q225</f>
        <v>8171451097</v>
      </c>
    </row>
    <row r="213" spans="1:24" s="82" customFormat="1" ht="18.2" customHeight="1">
      <c r="A213" s="105"/>
      <c r="B213" s="97" t="s">
        <v>210</v>
      </c>
      <c r="C213" s="102" t="s">
        <v>200</v>
      </c>
      <c r="D213" s="80">
        <v>13246.5</v>
      </c>
      <c r="E213" s="80">
        <f>Q213/1000</f>
        <v>22251.5</v>
      </c>
      <c r="F213" s="80">
        <f t="shared" si="14"/>
        <v>9005</v>
      </c>
      <c r="G213" s="133">
        <f>F213/D213*100</f>
        <v>67.980221190503158</v>
      </c>
      <c r="H213" s="301" t="s">
        <v>228</v>
      </c>
      <c r="I213" s="302"/>
      <c r="J213" s="302"/>
      <c r="K213" s="302"/>
      <c r="L213" s="302"/>
      <c r="M213" s="302"/>
      <c r="N213" s="302"/>
      <c r="O213" s="302"/>
      <c r="P213" s="302"/>
      <c r="Q213" s="117">
        <f>SUM(Q214:Q224)</f>
        <v>22251500</v>
      </c>
    </row>
    <row r="214" spans="1:24" s="91" customFormat="1" ht="18.2" customHeight="1">
      <c r="A214" s="105"/>
      <c r="B214" s="120"/>
      <c r="C214" s="350" t="s">
        <v>288</v>
      </c>
      <c r="D214" s="383">
        <v>13246.5</v>
      </c>
      <c r="E214" s="383">
        <f>SUM(Q214:Q224)/1000</f>
        <v>22251.5</v>
      </c>
      <c r="F214" s="386">
        <f t="shared" si="14"/>
        <v>9005</v>
      </c>
      <c r="G214" s="394">
        <f>F214/D214*100</f>
        <v>67.980221190503158</v>
      </c>
      <c r="H214" s="250" t="s">
        <v>301</v>
      </c>
      <c r="I214" s="118">
        <f t="shared" ref="I214:I221" si="15">Q214/N214</f>
        <v>3646500</v>
      </c>
      <c r="J214" s="118"/>
      <c r="K214" s="118"/>
      <c r="L214" s="118"/>
      <c r="M214" s="118" t="s">
        <v>12</v>
      </c>
      <c r="N214" s="118">
        <v>1</v>
      </c>
      <c r="O214" s="118" t="s">
        <v>235</v>
      </c>
      <c r="P214" s="118" t="s">
        <v>217</v>
      </c>
      <c r="Q214" s="115">
        <v>3646500</v>
      </c>
      <c r="R214" s="82"/>
      <c r="S214" s="82"/>
      <c r="T214" s="82"/>
      <c r="U214" s="82"/>
      <c r="V214" s="82"/>
      <c r="W214" s="82"/>
      <c r="X214" s="82"/>
    </row>
    <row r="215" spans="1:24" s="82" customFormat="1" ht="18.2" customHeight="1">
      <c r="A215" s="120"/>
      <c r="B215" s="120"/>
      <c r="C215" s="351"/>
      <c r="D215" s="384"/>
      <c r="E215" s="384"/>
      <c r="F215" s="387"/>
      <c r="G215" s="395"/>
      <c r="H215" s="164" t="s">
        <v>300</v>
      </c>
      <c r="I215" s="155">
        <f t="shared" si="15"/>
        <v>600000</v>
      </c>
      <c r="J215" s="155"/>
      <c r="K215" s="155"/>
      <c r="L215" s="155"/>
      <c r="M215" s="155" t="s">
        <v>12</v>
      </c>
      <c r="N215" s="155">
        <v>1</v>
      </c>
      <c r="O215" s="155" t="s">
        <v>235</v>
      </c>
      <c r="P215" s="155" t="s">
        <v>217</v>
      </c>
      <c r="Q215" s="156">
        <v>600000</v>
      </c>
      <c r="U215" s="91"/>
    </row>
    <row r="216" spans="1:24" s="82" customFormat="1" ht="18.2" customHeight="1">
      <c r="A216" s="120"/>
      <c r="B216" s="120"/>
      <c r="C216" s="351"/>
      <c r="D216" s="384"/>
      <c r="E216" s="384"/>
      <c r="F216" s="387"/>
      <c r="G216" s="395"/>
      <c r="H216" s="164" t="s">
        <v>302</v>
      </c>
      <c r="I216" s="155">
        <f t="shared" si="15"/>
        <v>600000</v>
      </c>
      <c r="J216" s="155"/>
      <c r="K216" s="155"/>
      <c r="L216" s="155"/>
      <c r="M216" s="155" t="s">
        <v>12</v>
      </c>
      <c r="N216" s="155">
        <v>1</v>
      </c>
      <c r="O216" s="155" t="s">
        <v>235</v>
      </c>
      <c r="P216" s="155" t="s">
        <v>217</v>
      </c>
      <c r="Q216" s="156">
        <v>600000</v>
      </c>
      <c r="R216" s="91"/>
      <c r="V216" s="91"/>
      <c r="W216" s="91"/>
      <c r="X216" s="91"/>
    </row>
    <row r="217" spans="1:24" s="82" customFormat="1" ht="18.2" customHeight="1">
      <c r="A217" s="108"/>
      <c r="B217" s="96"/>
      <c r="C217" s="351"/>
      <c r="D217" s="384"/>
      <c r="E217" s="384"/>
      <c r="F217" s="387"/>
      <c r="G217" s="395"/>
      <c r="H217" s="164" t="s">
        <v>303</v>
      </c>
      <c r="I217" s="155">
        <f t="shared" si="15"/>
        <v>1100000</v>
      </c>
      <c r="J217" s="155"/>
      <c r="K217" s="155"/>
      <c r="L217" s="155"/>
      <c r="M217" s="155" t="s">
        <v>12</v>
      </c>
      <c r="N217" s="155">
        <v>1</v>
      </c>
      <c r="O217" s="155" t="s">
        <v>235</v>
      </c>
      <c r="P217" s="155" t="s">
        <v>217</v>
      </c>
      <c r="Q217" s="156">
        <v>1100000</v>
      </c>
      <c r="S217" s="91"/>
    </row>
    <row r="218" spans="1:24" ht="18.2" customHeight="1">
      <c r="A218" s="105"/>
      <c r="B218" s="96"/>
      <c r="C218" s="351"/>
      <c r="D218" s="384"/>
      <c r="E218" s="384"/>
      <c r="F218" s="387"/>
      <c r="G218" s="395"/>
      <c r="H218" s="164" t="s">
        <v>304</v>
      </c>
      <c r="I218" s="155">
        <f t="shared" si="15"/>
        <v>100000</v>
      </c>
      <c r="J218" s="155"/>
      <c r="K218" s="155"/>
      <c r="L218" s="155"/>
      <c r="M218" s="155" t="s">
        <v>12</v>
      </c>
      <c r="N218" s="155">
        <v>1</v>
      </c>
      <c r="O218" s="155" t="s">
        <v>235</v>
      </c>
      <c r="P218" s="155" t="s">
        <v>217</v>
      </c>
      <c r="Q218" s="156">
        <v>100000</v>
      </c>
      <c r="R218" s="82"/>
      <c r="S218" s="82"/>
      <c r="T218" s="82"/>
      <c r="U218" s="82"/>
      <c r="V218" s="82"/>
      <c r="W218" s="82"/>
      <c r="X218" s="82"/>
    </row>
    <row r="219" spans="1:24" s="82" customFormat="1" ht="18.2" customHeight="1">
      <c r="A219" s="105"/>
      <c r="B219" s="96"/>
      <c r="C219" s="351"/>
      <c r="D219" s="384"/>
      <c r="E219" s="384"/>
      <c r="F219" s="387"/>
      <c r="G219" s="395"/>
      <c r="H219" s="164" t="s">
        <v>305</v>
      </c>
      <c r="I219" s="155">
        <f t="shared" si="15"/>
        <v>500000</v>
      </c>
      <c r="J219" s="155"/>
      <c r="K219" s="155"/>
      <c r="L219" s="155"/>
      <c r="M219" s="155" t="s">
        <v>12</v>
      </c>
      <c r="N219" s="155">
        <v>1</v>
      </c>
      <c r="O219" s="155" t="s">
        <v>235</v>
      </c>
      <c r="P219" s="155" t="s">
        <v>217</v>
      </c>
      <c r="Q219" s="156">
        <v>500000</v>
      </c>
      <c r="U219"/>
    </row>
    <row r="220" spans="1:24" s="82" customFormat="1" ht="18.2" customHeight="1">
      <c r="A220" s="120"/>
      <c r="B220" s="120"/>
      <c r="C220" s="351"/>
      <c r="D220" s="384"/>
      <c r="E220" s="384"/>
      <c r="F220" s="387"/>
      <c r="G220" s="395"/>
      <c r="H220" s="164" t="s">
        <v>306</v>
      </c>
      <c r="I220" s="155">
        <f t="shared" si="15"/>
        <v>1000000</v>
      </c>
      <c r="J220" s="155"/>
      <c r="K220" s="155"/>
      <c r="L220" s="155"/>
      <c r="M220" s="155" t="s">
        <v>12</v>
      </c>
      <c r="N220" s="155">
        <v>1</v>
      </c>
      <c r="O220" s="155" t="s">
        <v>235</v>
      </c>
      <c r="P220" s="155" t="s">
        <v>217</v>
      </c>
      <c r="Q220" s="156">
        <v>1000000</v>
      </c>
      <c r="R220"/>
      <c r="T220" s="91"/>
      <c r="V220"/>
      <c r="W220"/>
      <c r="X220"/>
    </row>
    <row r="221" spans="1:24" ht="18.2" customHeight="1">
      <c r="A221" s="108"/>
      <c r="B221" s="96"/>
      <c r="C221" s="351"/>
      <c r="D221" s="384"/>
      <c r="E221" s="384"/>
      <c r="F221" s="387"/>
      <c r="G221" s="395"/>
      <c r="H221" s="164" t="s">
        <v>307</v>
      </c>
      <c r="I221" s="155">
        <f t="shared" si="15"/>
        <v>370000</v>
      </c>
      <c r="J221" s="155"/>
      <c r="K221" s="155"/>
      <c r="L221" s="155"/>
      <c r="M221" s="155" t="s">
        <v>12</v>
      </c>
      <c r="N221" s="155">
        <v>1</v>
      </c>
      <c r="O221" s="155" t="s">
        <v>235</v>
      </c>
      <c r="P221" s="155" t="s">
        <v>217</v>
      </c>
      <c r="Q221" s="156">
        <v>370000</v>
      </c>
      <c r="R221" s="82"/>
      <c r="T221" s="82"/>
      <c r="U221" s="82"/>
      <c r="V221" s="82"/>
      <c r="W221" s="82"/>
      <c r="X221" s="82"/>
    </row>
    <row r="222" spans="1:24" ht="18.2" customHeight="1">
      <c r="A222" s="108"/>
      <c r="B222" s="96"/>
      <c r="C222" s="351"/>
      <c r="D222" s="384"/>
      <c r="E222" s="384"/>
      <c r="F222" s="387"/>
      <c r="G222" s="395"/>
      <c r="H222" s="164" t="s">
        <v>308</v>
      </c>
      <c r="I222" s="155">
        <f>Q222/N222</f>
        <v>3000000</v>
      </c>
      <c r="J222" s="155"/>
      <c r="K222" s="155"/>
      <c r="L222" s="155"/>
      <c r="M222" s="155" t="s">
        <v>12</v>
      </c>
      <c r="N222" s="155">
        <v>1</v>
      </c>
      <c r="O222" s="155" t="s">
        <v>235</v>
      </c>
      <c r="P222" s="155" t="s">
        <v>217</v>
      </c>
      <c r="Q222" s="156">
        <v>3000000</v>
      </c>
      <c r="R222" s="82"/>
      <c r="T222" s="82"/>
      <c r="U222" s="82"/>
      <c r="V222" s="82"/>
      <c r="W222" s="82"/>
      <c r="X222" s="82"/>
    </row>
    <row r="223" spans="1:24" ht="18.2" customHeight="1">
      <c r="A223" s="108"/>
      <c r="B223" s="96"/>
      <c r="C223" s="351"/>
      <c r="D223" s="384"/>
      <c r="E223" s="384"/>
      <c r="F223" s="387"/>
      <c r="G223" s="395"/>
      <c r="H223" s="164" t="s">
        <v>417</v>
      </c>
      <c r="I223" s="155">
        <f>Q223/N223</f>
        <v>1210000</v>
      </c>
      <c r="J223" s="155"/>
      <c r="K223" s="155"/>
      <c r="L223" s="155"/>
      <c r="M223" s="155" t="s">
        <v>12</v>
      </c>
      <c r="N223" s="155">
        <v>1</v>
      </c>
      <c r="O223" s="155" t="s">
        <v>235</v>
      </c>
      <c r="P223" s="155" t="s">
        <v>217</v>
      </c>
      <c r="Q223" s="156">
        <v>1210000</v>
      </c>
      <c r="R223" s="82"/>
      <c r="T223" s="82"/>
      <c r="U223" s="82"/>
      <c r="V223" s="82"/>
      <c r="W223" s="82"/>
      <c r="X223" s="82"/>
    </row>
    <row r="224" spans="1:24" ht="18.2" customHeight="1">
      <c r="A224" s="111"/>
      <c r="B224" s="100"/>
      <c r="C224" s="352"/>
      <c r="D224" s="385"/>
      <c r="E224" s="385"/>
      <c r="F224" s="388"/>
      <c r="G224" s="396"/>
      <c r="H224" s="249" t="s">
        <v>400</v>
      </c>
      <c r="I224" s="153">
        <f>Q224/N224</f>
        <v>10125000</v>
      </c>
      <c r="J224" s="153"/>
      <c r="K224" s="153"/>
      <c r="L224" s="153"/>
      <c r="M224" s="153" t="s">
        <v>12</v>
      </c>
      <c r="N224" s="153">
        <v>1</v>
      </c>
      <c r="O224" s="153" t="s">
        <v>235</v>
      </c>
      <c r="P224" s="153" t="s">
        <v>217</v>
      </c>
      <c r="Q224" s="154">
        <v>10125000</v>
      </c>
      <c r="R224" s="82"/>
      <c r="S224" s="82"/>
      <c r="T224" s="82"/>
      <c r="V224" s="82"/>
      <c r="W224" s="82"/>
      <c r="X224" s="82"/>
    </row>
    <row r="225" spans="1:24" ht="18.2" customHeight="1">
      <c r="A225" s="116" t="s">
        <v>210</v>
      </c>
      <c r="B225" s="179" t="s">
        <v>119</v>
      </c>
      <c r="C225" s="102" t="s">
        <v>200</v>
      </c>
      <c r="D225" s="80">
        <v>8240678.6399999997</v>
      </c>
      <c r="E225" s="80">
        <f>SUM(E226:E268,E272:E286)</f>
        <v>8149199.5970000001</v>
      </c>
      <c r="F225" s="80">
        <f>E225-D225</f>
        <v>-91479.042999999598</v>
      </c>
      <c r="G225" s="133">
        <f>F225/D225*100</f>
        <v>-1.1100911344359814</v>
      </c>
      <c r="H225" s="301" t="s">
        <v>228</v>
      </c>
      <c r="I225" s="302"/>
      <c r="J225" s="302"/>
      <c r="K225" s="302"/>
      <c r="L225" s="302"/>
      <c r="M225" s="302"/>
      <c r="N225" s="302"/>
      <c r="O225" s="302"/>
      <c r="P225" s="302"/>
      <c r="Q225" s="89">
        <f>SUM(Q226:Q268,Q272:Q288)</f>
        <v>8149199597</v>
      </c>
      <c r="S225" s="82"/>
      <c r="T225" s="82"/>
    </row>
    <row r="226" spans="1:24" s="98" customFormat="1" ht="18.2" customHeight="1">
      <c r="A226" s="120"/>
      <c r="B226" s="180"/>
      <c r="C226" s="315" t="s">
        <v>309</v>
      </c>
      <c r="D226" s="318">
        <v>2817630</v>
      </c>
      <c r="E226" s="318">
        <f>SUM(Q226:Q239)/1000</f>
        <v>2817630</v>
      </c>
      <c r="F226" s="318">
        <f>E226-D226</f>
        <v>0</v>
      </c>
      <c r="G226" s="321">
        <f>F226/D226*100</f>
        <v>0</v>
      </c>
      <c r="H226" s="251" t="s">
        <v>315</v>
      </c>
      <c r="I226" s="118">
        <f t="shared" ref="I226:I248" si="16">Q226/N226</f>
        <v>75710454.545454547</v>
      </c>
      <c r="J226" s="118"/>
      <c r="K226" s="118"/>
      <c r="L226" s="118"/>
      <c r="M226" s="118" t="s">
        <v>12</v>
      </c>
      <c r="N226" s="118">
        <v>11</v>
      </c>
      <c r="O226" s="118" t="s">
        <v>15</v>
      </c>
      <c r="P226" s="118" t="s">
        <v>217</v>
      </c>
      <c r="Q226" s="115">
        <v>832815000</v>
      </c>
      <c r="R226"/>
      <c r="S226"/>
      <c r="T226"/>
      <c r="U226"/>
      <c r="V226"/>
      <c r="W226"/>
      <c r="X226"/>
    </row>
    <row r="227" spans="1:24" s="98" customFormat="1" ht="18.2" customHeight="1">
      <c r="A227" s="120"/>
      <c r="B227" s="122"/>
      <c r="C227" s="316"/>
      <c r="D227" s="319"/>
      <c r="E227" s="319"/>
      <c r="F227" s="319"/>
      <c r="G227" s="322"/>
      <c r="H227" s="252" t="s">
        <v>316</v>
      </c>
      <c r="I227" s="155">
        <f t="shared" si="16"/>
        <v>3039545.4545454546</v>
      </c>
      <c r="J227" s="155"/>
      <c r="K227" s="155"/>
      <c r="L227" s="155"/>
      <c r="M227" s="155" t="s">
        <v>12</v>
      </c>
      <c r="N227" s="155">
        <v>11</v>
      </c>
      <c r="O227" s="155" t="s">
        <v>15</v>
      </c>
      <c r="P227" s="155" t="s">
        <v>217</v>
      </c>
      <c r="Q227" s="156">
        <v>33435000</v>
      </c>
      <c r="R227"/>
      <c r="S227"/>
      <c r="T227" s="82"/>
      <c r="V227"/>
      <c r="W227"/>
      <c r="X227"/>
    </row>
    <row r="228" spans="1:24" ht="18.2" customHeight="1">
      <c r="A228" s="120"/>
      <c r="B228" s="122"/>
      <c r="C228" s="316"/>
      <c r="D228" s="319"/>
      <c r="E228" s="319"/>
      <c r="F228" s="319"/>
      <c r="G228" s="322"/>
      <c r="H228" s="252" t="s">
        <v>317</v>
      </c>
      <c r="I228" s="155">
        <f t="shared" si="16"/>
        <v>27044181.818181816</v>
      </c>
      <c r="J228" s="155"/>
      <c r="K228" s="155"/>
      <c r="L228" s="155"/>
      <c r="M228" s="155" t="s">
        <v>12</v>
      </c>
      <c r="N228" s="155">
        <v>11</v>
      </c>
      <c r="O228" s="155" t="s">
        <v>15</v>
      </c>
      <c r="P228" s="155" t="s">
        <v>217</v>
      </c>
      <c r="Q228" s="156">
        <v>297486000</v>
      </c>
      <c r="R228" s="98"/>
      <c r="T228" s="82"/>
      <c r="U228" s="98"/>
      <c r="V228" s="98"/>
      <c r="W228" s="98"/>
      <c r="X228" s="98"/>
    </row>
    <row r="229" spans="1:24" ht="18.2" customHeight="1">
      <c r="A229" s="120"/>
      <c r="B229" s="122"/>
      <c r="C229" s="316"/>
      <c r="D229" s="319"/>
      <c r="E229" s="319"/>
      <c r="F229" s="319"/>
      <c r="G229" s="322"/>
      <c r="H229" s="252" t="s">
        <v>318</v>
      </c>
      <c r="I229" s="155">
        <f t="shared" si="16"/>
        <v>1592181.8181818181</v>
      </c>
      <c r="J229" s="155"/>
      <c r="K229" s="155"/>
      <c r="L229" s="155"/>
      <c r="M229" s="155" t="s">
        <v>12</v>
      </c>
      <c r="N229" s="155">
        <v>11</v>
      </c>
      <c r="O229" s="155" t="s">
        <v>15</v>
      </c>
      <c r="P229" s="155" t="s">
        <v>217</v>
      </c>
      <c r="Q229" s="156">
        <v>17514000</v>
      </c>
      <c r="R229" s="98"/>
      <c r="S229" s="98"/>
      <c r="V229" s="98"/>
      <c r="W229" s="98"/>
      <c r="X229" s="98"/>
    </row>
    <row r="230" spans="1:24" ht="18.2" customHeight="1">
      <c r="A230" s="120"/>
      <c r="B230" s="122"/>
      <c r="C230" s="316"/>
      <c r="D230" s="319"/>
      <c r="E230" s="319"/>
      <c r="F230" s="319"/>
      <c r="G230" s="322"/>
      <c r="H230" s="252" t="s">
        <v>319</v>
      </c>
      <c r="I230" s="155">
        <f t="shared" si="16"/>
        <v>69217363.63636364</v>
      </c>
      <c r="J230" s="155"/>
      <c r="K230" s="155"/>
      <c r="L230" s="155"/>
      <c r="M230" s="155" t="s">
        <v>12</v>
      </c>
      <c r="N230" s="155">
        <v>11</v>
      </c>
      <c r="O230" s="155" t="s">
        <v>15</v>
      </c>
      <c r="P230" s="155" t="s">
        <v>217</v>
      </c>
      <c r="Q230" s="156">
        <v>761391000</v>
      </c>
      <c r="S230" s="98"/>
    </row>
    <row r="231" spans="1:24" ht="18.2" customHeight="1">
      <c r="A231" s="120"/>
      <c r="B231" s="122"/>
      <c r="C231" s="316"/>
      <c r="D231" s="319"/>
      <c r="E231" s="319"/>
      <c r="F231" s="319"/>
      <c r="G231" s="322"/>
      <c r="H231" s="252" t="s">
        <v>320</v>
      </c>
      <c r="I231" s="155">
        <f t="shared" si="16"/>
        <v>4230818.1818181816</v>
      </c>
      <c r="J231" s="155"/>
      <c r="K231" s="155"/>
      <c r="L231" s="155"/>
      <c r="M231" s="155" t="s">
        <v>12</v>
      </c>
      <c r="N231" s="155">
        <v>11</v>
      </c>
      <c r="O231" s="155" t="s">
        <v>15</v>
      </c>
      <c r="P231" s="155" t="s">
        <v>217</v>
      </c>
      <c r="Q231" s="156">
        <v>46539000</v>
      </c>
    </row>
    <row r="232" spans="1:24" ht="18.2" customHeight="1">
      <c r="A232" s="120"/>
      <c r="B232" s="122"/>
      <c r="C232" s="316"/>
      <c r="D232" s="319"/>
      <c r="E232" s="319"/>
      <c r="F232" s="319"/>
      <c r="G232" s="322"/>
      <c r="H232" s="252" t="s">
        <v>321</v>
      </c>
      <c r="I232" s="155">
        <f t="shared" si="16"/>
        <v>24044181.818181816</v>
      </c>
      <c r="J232" s="155"/>
      <c r="K232" s="155"/>
      <c r="L232" s="155"/>
      <c r="M232" s="155" t="s">
        <v>12</v>
      </c>
      <c r="N232" s="155">
        <v>11</v>
      </c>
      <c r="O232" s="155" t="s">
        <v>15</v>
      </c>
      <c r="P232" s="155" t="s">
        <v>217</v>
      </c>
      <c r="Q232" s="156">
        <v>264486000</v>
      </c>
      <c r="T232" s="98"/>
    </row>
    <row r="233" spans="1:24" ht="18.2" customHeight="1">
      <c r="A233" s="120"/>
      <c r="B233" s="122"/>
      <c r="C233" s="316"/>
      <c r="D233" s="319"/>
      <c r="E233" s="319"/>
      <c r="F233" s="319"/>
      <c r="G233" s="322"/>
      <c r="H233" s="252" t="s">
        <v>322</v>
      </c>
      <c r="I233" s="155">
        <f t="shared" si="16"/>
        <v>1442181.8181818181</v>
      </c>
      <c r="J233" s="155"/>
      <c r="K233" s="155"/>
      <c r="L233" s="155"/>
      <c r="M233" s="155" t="s">
        <v>12</v>
      </c>
      <c r="N233" s="155">
        <v>11</v>
      </c>
      <c r="O233" s="155" t="s">
        <v>15</v>
      </c>
      <c r="P233" s="155" t="s">
        <v>217</v>
      </c>
      <c r="Q233" s="156">
        <v>15864000</v>
      </c>
      <c r="T233" s="98"/>
    </row>
    <row r="234" spans="1:24" ht="18.2" customHeight="1">
      <c r="A234" s="105"/>
      <c r="B234" s="122"/>
      <c r="C234" s="316"/>
      <c r="D234" s="319"/>
      <c r="E234" s="319"/>
      <c r="F234" s="319"/>
      <c r="G234" s="322"/>
      <c r="H234" s="252" t="s">
        <v>323</v>
      </c>
      <c r="I234" s="155">
        <f t="shared" si="16"/>
        <v>11737636.363636363</v>
      </c>
      <c r="J234" s="155"/>
      <c r="K234" s="155"/>
      <c r="L234" s="155"/>
      <c r="M234" s="155" t="s">
        <v>12</v>
      </c>
      <c r="N234" s="155">
        <v>11</v>
      </c>
      <c r="O234" s="155" t="s">
        <v>15</v>
      </c>
      <c r="P234" s="155" t="s">
        <v>217</v>
      </c>
      <c r="Q234" s="156">
        <v>129114000</v>
      </c>
    </row>
    <row r="235" spans="1:24" ht="18.2" customHeight="1">
      <c r="A235" s="105"/>
      <c r="B235" s="122"/>
      <c r="C235" s="316"/>
      <c r="D235" s="319"/>
      <c r="E235" s="319"/>
      <c r="F235" s="319"/>
      <c r="G235" s="322"/>
      <c r="H235" s="252" t="s">
        <v>324</v>
      </c>
      <c r="I235" s="155">
        <f t="shared" si="16"/>
        <v>576000</v>
      </c>
      <c r="J235" s="155"/>
      <c r="K235" s="155"/>
      <c r="L235" s="155"/>
      <c r="M235" s="155" t="s">
        <v>12</v>
      </c>
      <c r="N235" s="155">
        <v>11</v>
      </c>
      <c r="O235" s="155" t="s">
        <v>15</v>
      </c>
      <c r="P235" s="155" t="s">
        <v>217</v>
      </c>
      <c r="Q235" s="156">
        <v>6336000</v>
      </c>
    </row>
    <row r="236" spans="1:24" ht="18.2" customHeight="1">
      <c r="A236" s="105"/>
      <c r="B236" s="122"/>
      <c r="C236" s="316"/>
      <c r="D236" s="319"/>
      <c r="E236" s="319"/>
      <c r="F236" s="319"/>
      <c r="G236" s="322"/>
      <c r="H236" s="252" t="s">
        <v>325</v>
      </c>
      <c r="I236" s="155">
        <f t="shared" si="16"/>
        <v>30288272.727272727</v>
      </c>
      <c r="J236" s="155"/>
      <c r="K236" s="155"/>
      <c r="L236" s="155"/>
      <c r="M236" s="155" t="s">
        <v>12</v>
      </c>
      <c r="N236" s="155">
        <v>11</v>
      </c>
      <c r="O236" s="155" t="s">
        <v>15</v>
      </c>
      <c r="P236" s="155" t="s">
        <v>217</v>
      </c>
      <c r="Q236" s="156">
        <v>333171000</v>
      </c>
    </row>
    <row r="237" spans="1:24" ht="18.2" customHeight="1">
      <c r="A237" s="105"/>
      <c r="B237" s="122"/>
      <c r="C237" s="316"/>
      <c r="D237" s="319"/>
      <c r="E237" s="319"/>
      <c r="F237" s="319"/>
      <c r="G237" s="322"/>
      <c r="H237" s="252" t="s">
        <v>326</v>
      </c>
      <c r="I237" s="155">
        <f t="shared" si="16"/>
        <v>1498090.9090909092</v>
      </c>
      <c r="J237" s="155"/>
      <c r="K237" s="155"/>
      <c r="L237" s="155"/>
      <c r="M237" s="155" t="s">
        <v>12</v>
      </c>
      <c r="N237" s="155">
        <v>11</v>
      </c>
      <c r="O237" s="155" t="s">
        <v>15</v>
      </c>
      <c r="P237" s="155" t="s">
        <v>217</v>
      </c>
      <c r="Q237" s="156">
        <v>16479000</v>
      </c>
    </row>
    <row r="238" spans="1:24" ht="18.2" customHeight="1">
      <c r="A238" s="105"/>
      <c r="B238" s="122"/>
      <c r="C238" s="316"/>
      <c r="D238" s="319"/>
      <c r="E238" s="319"/>
      <c r="F238" s="319"/>
      <c r="G238" s="322"/>
      <c r="H238" s="252" t="s">
        <v>327</v>
      </c>
      <c r="I238" s="155">
        <f t="shared" si="16"/>
        <v>5400000</v>
      </c>
      <c r="J238" s="155"/>
      <c r="K238" s="155"/>
      <c r="L238" s="155"/>
      <c r="M238" s="155" t="s">
        <v>12</v>
      </c>
      <c r="N238" s="155">
        <v>11</v>
      </c>
      <c r="O238" s="155" t="s">
        <v>15</v>
      </c>
      <c r="P238" s="155" t="s">
        <v>217</v>
      </c>
      <c r="Q238" s="156">
        <v>59400000</v>
      </c>
    </row>
    <row r="239" spans="1:24" ht="18.2" customHeight="1">
      <c r="A239" s="146"/>
      <c r="B239" s="123"/>
      <c r="C239" s="317"/>
      <c r="D239" s="320"/>
      <c r="E239" s="320"/>
      <c r="F239" s="320"/>
      <c r="G239" s="323"/>
      <c r="H239" s="253" t="s">
        <v>328</v>
      </c>
      <c r="I239" s="153">
        <f t="shared" si="16"/>
        <v>327272.72727272729</v>
      </c>
      <c r="J239" s="153"/>
      <c r="K239" s="153"/>
      <c r="L239" s="153"/>
      <c r="M239" s="153" t="s">
        <v>12</v>
      </c>
      <c r="N239" s="153">
        <v>11</v>
      </c>
      <c r="O239" s="153" t="s">
        <v>15</v>
      </c>
      <c r="P239" s="153" t="s">
        <v>217</v>
      </c>
      <c r="Q239" s="154">
        <v>3600000</v>
      </c>
    </row>
    <row r="240" spans="1:24" ht="20.100000000000001" customHeight="1">
      <c r="A240" s="347" t="s">
        <v>224</v>
      </c>
      <c r="B240" s="347"/>
      <c r="C240" s="347"/>
      <c r="D240" s="327" t="s">
        <v>227</v>
      </c>
      <c r="E240" s="327"/>
      <c r="F240" s="327"/>
      <c r="G240" s="327"/>
      <c r="H240" s="327" t="s">
        <v>225</v>
      </c>
      <c r="I240" s="327"/>
      <c r="J240" s="327"/>
      <c r="K240" s="327"/>
      <c r="L240" s="327"/>
      <c r="M240" s="327"/>
      <c r="N240" s="327"/>
      <c r="O240" s="327"/>
      <c r="P240" s="327"/>
      <c r="Q240" s="327"/>
    </row>
    <row r="241" spans="1:17" ht="27" customHeight="1">
      <c r="A241" s="372" t="s">
        <v>10</v>
      </c>
      <c r="B241" s="373"/>
      <c r="C241" s="374"/>
      <c r="D241" s="335" t="s">
        <v>392</v>
      </c>
      <c r="E241" s="335" t="s">
        <v>393</v>
      </c>
      <c r="F241" s="338" t="s">
        <v>16</v>
      </c>
      <c r="G241" s="339"/>
      <c r="H241" s="340" t="s">
        <v>21</v>
      </c>
      <c r="I241" s="341"/>
      <c r="J241" s="341"/>
      <c r="K241" s="341"/>
      <c r="L241" s="341"/>
      <c r="M241" s="341"/>
      <c r="N241" s="341"/>
      <c r="O241" s="341"/>
      <c r="P241" s="341"/>
      <c r="Q241" s="342"/>
    </row>
    <row r="242" spans="1:17" ht="27" customHeight="1">
      <c r="A242" s="85" t="s">
        <v>4</v>
      </c>
      <c r="B242" s="85" t="s">
        <v>5</v>
      </c>
      <c r="C242" s="116" t="s">
        <v>6</v>
      </c>
      <c r="D242" s="378"/>
      <c r="E242" s="378"/>
      <c r="F242" s="124" t="s">
        <v>17</v>
      </c>
      <c r="G242" s="178" t="s">
        <v>7</v>
      </c>
      <c r="H242" s="375"/>
      <c r="I242" s="376"/>
      <c r="J242" s="376"/>
      <c r="K242" s="376"/>
      <c r="L242" s="376"/>
      <c r="M242" s="376"/>
      <c r="N242" s="376"/>
      <c r="O242" s="376"/>
      <c r="P242" s="376"/>
      <c r="Q242" s="377"/>
    </row>
    <row r="243" spans="1:17" ht="21.95" customHeight="1">
      <c r="A243" s="116" t="s">
        <v>1</v>
      </c>
      <c r="B243" s="97" t="s">
        <v>119</v>
      </c>
      <c r="C243" s="324" t="s">
        <v>351</v>
      </c>
      <c r="D243" s="309">
        <v>2815505</v>
      </c>
      <c r="E243" s="309">
        <f>SUM(Q243:Q262)/1000</f>
        <v>2815505</v>
      </c>
      <c r="F243" s="306">
        <f>E243-D243</f>
        <v>0</v>
      </c>
      <c r="G243" s="303">
        <f>F243/D243*100</f>
        <v>0</v>
      </c>
      <c r="H243" s="254" t="s">
        <v>329</v>
      </c>
      <c r="I243" s="118">
        <f t="shared" si="16"/>
        <v>48405060</v>
      </c>
      <c r="J243" s="118"/>
      <c r="K243" s="118"/>
      <c r="L243" s="118"/>
      <c r="M243" s="118" t="s">
        <v>12</v>
      </c>
      <c r="N243" s="118">
        <v>10</v>
      </c>
      <c r="O243" s="118" t="s">
        <v>15</v>
      </c>
      <c r="P243" s="118" t="s">
        <v>217</v>
      </c>
      <c r="Q243" s="115">
        <v>484050600</v>
      </c>
    </row>
    <row r="244" spans="1:17" ht="21.95" customHeight="1">
      <c r="A244" s="120"/>
      <c r="B244" s="180"/>
      <c r="C244" s="325"/>
      <c r="D244" s="310"/>
      <c r="E244" s="310"/>
      <c r="F244" s="307"/>
      <c r="G244" s="304"/>
      <c r="H244" s="255" t="s">
        <v>330</v>
      </c>
      <c r="I244" s="155">
        <f t="shared" si="16"/>
        <v>15042940</v>
      </c>
      <c r="J244" s="155"/>
      <c r="K244" s="155"/>
      <c r="L244" s="155"/>
      <c r="M244" s="155" t="s">
        <v>12</v>
      </c>
      <c r="N244" s="155">
        <v>10</v>
      </c>
      <c r="O244" s="155" t="s">
        <v>15</v>
      </c>
      <c r="P244" s="155" t="s">
        <v>217</v>
      </c>
      <c r="Q244" s="156">
        <v>150429400</v>
      </c>
    </row>
    <row r="245" spans="1:17" ht="21.95" customHeight="1">
      <c r="A245" s="96"/>
      <c r="B245" s="122"/>
      <c r="C245" s="325"/>
      <c r="D245" s="310"/>
      <c r="E245" s="310"/>
      <c r="F245" s="307"/>
      <c r="G245" s="304"/>
      <c r="H245" s="255" t="s">
        <v>331</v>
      </c>
      <c r="I245" s="155">
        <f t="shared" si="16"/>
        <v>15141060</v>
      </c>
      <c r="J245" s="155"/>
      <c r="K245" s="155"/>
      <c r="L245" s="155"/>
      <c r="M245" s="155" t="s">
        <v>12</v>
      </c>
      <c r="N245" s="155">
        <v>10</v>
      </c>
      <c r="O245" s="155" t="s">
        <v>15</v>
      </c>
      <c r="P245" s="155" t="s">
        <v>217</v>
      </c>
      <c r="Q245" s="156">
        <v>151410600</v>
      </c>
    </row>
    <row r="246" spans="1:17" ht="21.95" customHeight="1">
      <c r="A246" s="96"/>
      <c r="B246" s="122"/>
      <c r="C246" s="325"/>
      <c r="D246" s="310"/>
      <c r="E246" s="310"/>
      <c r="F246" s="307"/>
      <c r="G246" s="304"/>
      <c r="H246" s="255" t="s">
        <v>332</v>
      </c>
      <c r="I246" s="155">
        <f t="shared" si="16"/>
        <v>4686440</v>
      </c>
      <c r="J246" s="155"/>
      <c r="K246" s="155"/>
      <c r="L246" s="155"/>
      <c r="M246" s="155" t="s">
        <v>12</v>
      </c>
      <c r="N246" s="155">
        <v>10</v>
      </c>
      <c r="O246" s="155" t="s">
        <v>15</v>
      </c>
      <c r="P246" s="155" t="s">
        <v>217</v>
      </c>
      <c r="Q246" s="156">
        <v>46864400</v>
      </c>
    </row>
    <row r="247" spans="1:17" ht="21.95" customHeight="1">
      <c r="A247" s="96"/>
      <c r="B247" s="122"/>
      <c r="C247" s="325"/>
      <c r="D247" s="310"/>
      <c r="E247" s="310"/>
      <c r="F247" s="307"/>
      <c r="G247" s="304"/>
      <c r="H247" s="255" t="s">
        <v>333</v>
      </c>
      <c r="I247" s="155">
        <f t="shared" si="16"/>
        <v>14454990</v>
      </c>
      <c r="J247" s="155"/>
      <c r="K247" s="155"/>
      <c r="L247" s="155"/>
      <c r="M247" s="155" t="s">
        <v>12</v>
      </c>
      <c r="N247" s="155">
        <v>10</v>
      </c>
      <c r="O247" s="155" t="s">
        <v>15</v>
      </c>
      <c r="P247" s="155" t="s">
        <v>217</v>
      </c>
      <c r="Q247" s="156">
        <v>144549900</v>
      </c>
    </row>
    <row r="248" spans="1:17" ht="21.95" customHeight="1">
      <c r="A248" s="96"/>
      <c r="B248" s="122"/>
      <c r="C248" s="325"/>
      <c r="D248" s="310"/>
      <c r="E248" s="310"/>
      <c r="F248" s="307"/>
      <c r="G248" s="304"/>
      <c r="H248" s="255" t="s">
        <v>334</v>
      </c>
      <c r="I248" s="155">
        <f t="shared" si="16"/>
        <v>4579410</v>
      </c>
      <c r="J248" s="155"/>
      <c r="K248" s="155"/>
      <c r="L248" s="155"/>
      <c r="M248" s="155" t="s">
        <v>12</v>
      </c>
      <c r="N248" s="155">
        <v>10</v>
      </c>
      <c r="O248" s="155" t="s">
        <v>15</v>
      </c>
      <c r="P248" s="155" t="s">
        <v>217</v>
      </c>
      <c r="Q248" s="156">
        <v>45794100</v>
      </c>
    </row>
    <row r="249" spans="1:17" ht="21.95" customHeight="1">
      <c r="A249" s="96"/>
      <c r="B249" s="122"/>
      <c r="C249" s="325"/>
      <c r="D249" s="310"/>
      <c r="E249" s="310"/>
      <c r="F249" s="307"/>
      <c r="G249" s="304"/>
      <c r="H249" s="255" t="s">
        <v>335</v>
      </c>
      <c r="I249" s="155">
        <f t="shared" ref="I249:I268" si="17">Q249/N249</f>
        <v>11982960</v>
      </c>
      <c r="J249" s="155"/>
      <c r="K249" s="155"/>
      <c r="L249" s="155"/>
      <c r="M249" s="155" t="s">
        <v>12</v>
      </c>
      <c r="N249" s="155">
        <v>10</v>
      </c>
      <c r="O249" s="155" t="s">
        <v>15</v>
      </c>
      <c r="P249" s="155" t="s">
        <v>217</v>
      </c>
      <c r="Q249" s="156">
        <v>119829600</v>
      </c>
    </row>
    <row r="250" spans="1:17" ht="21.95" customHeight="1">
      <c r="A250" s="96"/>
      <c r="B250" s="122"/>
      <c r="C250" s="325"/>
      <c r="D250" s="310"/>
      <c r="E250" s="310"/>
      <c r="F250" s="307"/>
      <c r="G250" s="304"/>
      <c r="H250" s="255" t="s">
        <v>336</v>
      </c>
      <c r="I250" s="155">
        <f t="shared" si="17"/>
        <v>3879040</v>
      </c>
      <c r="J250" s="155"/>
      <c r="K250" s="155"/>
      <c r="L250" s="155"/>
      <c r="M250" s="155" t="s">
        <v>12</v>
      </c>
      <c r="N250" s="155">
        <v>10</v>
      </c>
      <c r="O250" s="155" t="s">
        <v>15</v>
      </c>
      <c r="P250" s="155" t="s">
        <v>217</v>
      </c>
      <c r="Q250" s="156">
        <v>38790400</v>
      </c>
    </row>
    <row r="251" spans="1:17" ht="21.95" customHeight="1">
      <c r="A251" s="96"/>
      <c r="B251" s="122"/>
      <c r="C251" s="325"/>
      <c r="D251" s="310"/>
      <c r="E251" s="310"/>
      <c r="F251" s="307"/>
      <c r="G251" s="304"/>
      <c r="H251" s="255" t="s">
        <v>337</v>
      </c>
      <c r="I251" s="155">
        <f t="shared" si="17"/>
        <v>71363160</v>
      </c>
      <c r="J251" s="155"/>
      <c r="K251" s="155"/>
      <c r="L251" s="155"/>
      <c r="M251" s="155" t="s">
        <v>12</v>
      </c>
      <c r="N251" s="155">
        <v>10</v>
      </c>
      <c r="O251" s="155" t="s">
        <v>15</v>
      </c>
      <c r="P251" s="155" t="s">
        <v>217</v>
      </c>
      <c r="Q251" s="156">
        <v>713631600</v>
      </c>
    </row>
    <row r="252" spans="1:17" ht="21.95" customHeight="1">
      <c r="A252" s="96"/>
      <c r="B252" s="122"/>
      <c r="C252" s="325"/>
      <c r="D252" s="310"/>
      <c r="E252" s="310"/>
      <c r="F252" s="307"/>
      <c r="G252" s="304"/>
      <c r="H252" s="255" t="s">
        <v>338</v>
      </c>
      <c r="I252" s="155">
        <f t="shared" si="17"/>
        <v>22222640</v>
      </c>
      <c r="J252" s="155"/>
      <c r="K252" s="155"/>
      <c r="L252" s="155"/>
      <c r="M252" s="155" t="s">
        <v>12</v>
      </c>
      <c r="N252" s="155">
        <v>10</v>
      </c>
      <c r="O252" s="155" t="s">
        <v>15</v>
      </c>
      <c r="P252" s="155" t="s">
        <v>217</v>
      </c>
      <c r="Q252" s="156">
        <v>222226400</v>
      </c>
    </row>
    <row r="253" spans="1:17" ht="21.95" customHeight="1">
      <c r="A253" s="96"/>
      <c r="B253" s="122"/>
      <c r="C253" s="325"/>
      <c r="D253" s="310"/>
      <c r="E253" s="310"/>
      <c r="F253" s="307"/>
      <c r="G253" s="304"/>
      <c r="H253" s="255" t="s">
        <v>339</v>
      </c>
      <c r="I253" s="155">
        <f t="shared" si="17"/>
        <v>19385190</v>
      </c>
      <c r="J253" s="155"/>
      <c r="K253" s="155"/>
      <c r="L253" s="155"/>
      <c r="M253" s="155" t="s">
        <v>12</v>
      </c>
      <c r="N253" s="155">
        <v>10</v>
      </c>
      <c r="O253" s="155" t="s">
        <v>15</v>
      </c>
      <c r="P253" s="155" t="s">
        <v>217</v>
      </c>
      <c r="Q253" s="156">
        <v>193851900</v>
      </c>
    </row>
    <row r="254" spans="1:17" ht="21.95" customHeight="1">
      <c r="A254" s="96"/>
      <c r="B254" s="122"/>
      <c r="C254" s="325"/>
      <c r="D254" s="310"/>
      <c r="E254" s="310"/>
      <c r="F254" s="307"/>
      <c r="G254" s="304"/>
      <c r="H254" s="255" t="s">
        <v>340</v>
      </c>
      <c r="I254" s="155">
        <f t="shared" si="17"/>
        <v>5994010</v>
      </c>
      <c r="J254" s="155"/>
      <c r="K254" s="155"/>
      <c r="L254" s="155"/>
      <c r="M254" s="155" t="s">
        <v>12</v>
      </c>
      <c r="N254" s="155">
        <v>10</v>
      </c>
      <c r="O254" s="155" t="s">
        <v>15</v>
      </c>
      <c r="P254" s="155" t="s">
        <v>217</v>
      </c>
      <c r="Q254" s="156">
        <v>59940100</v>
      </c>
    </row>
    <row r="255" spans="1:17" ht="21.95" customHeight="1">
      <c r="A255" s="96"/>
      <c r="B255" s="122"/>
      <c r="C255" s="325"/>
      <c r="D255" s="310"/>
      <c r="E255" s="310"/>
      <c r="F255" s="307"/>
      <c r="G255" s="304"/>
      <c r="H255" s="255" t="s">
        <v>341</v>
      </c>
      <c r="I255" s="155">
        <f t="shared" si="17"/>
        <v>7802190</v>
      </c>
      <c r="J255" s="155"/>
      <c r="K255" s="155"/>
      <c r="L255" s="155"/>
      <c r="M255" s="155" t="s">
        <v>12</v>
      </c>
      <c r="N255" s="155">
        <v>10</v>
      </c>
      <c r="O255" s="155" t="s">
        <v>15</v>
      </c>
      <c r="P255" s="155" t="s">
        <v>217</v>
      </c>
      <c r="Q255" s="156">
        <v>78021900</v>
      </c>
    </row>
    <row r="256" spans="1:17" ht="21.95" customHeight="1">
      <c r="A256" s="96"/>
      <c r="B256" s="122"/>
      <c r="C256" s="325"/>
      <c r="D256" s="310"/>
      <c r="E256" s="310"/>
      <c r="F256" s="307"/>
      <c r="G256" s="304"/>
      <c r="H256" s="255" t="s">
        <v>342</v>
      </c>
      <c r="I256" s="155">
        <f t="shared" si="17"/>
        <v>2508110</v>
      </c>
      <c r="J256" s="155"/>
      <c r="K256" s="155"/>
      <c r="L256" s="155"/>
      <c r="M256" s="155" t="s">
        <v>12</v>
      </c>
      <c r="N256" s="155">
        <v>10</v>
      </c>
      <c r="O256" s="155" t="s">
        <v>15</v>
      </c>
      <c r="P256" s="155" t="s">
        <v>217</v>
      </c>
      <c r="Q256" s="156">
        <v>25081100</v>
      </c>
    </row>
    <row r="257" spans="1:25" ht="21.95" customHeight="1">
      <c r="A257" s="96"/>
      <c r="B257" s="122"/>
      <c r="C257" s="325"/>
      <c r="D257" s="310"/>
      <c r="E257" s="310"/>
      <c r="F257" s="307"/>
      <c r="G257" s="304"/>
      <c r="H257" s="255" t="s">
        <v>343</v>
      </c>
      <c r="I257" s="155">
        <f t="shared" si="17"/>
        <v>7160670</v>
      </c>
      <c r="J257" s="155"/>
      <c r="K257" s="155"/>
      <c r="L257" s="155"/>
      <c r="M257" s="155" t="s">
        <v>12</v>
      </c>
      <c r="N257" s="155">
        <v>10</v>
      </c>
      <c r="O257" s="155" t="s">
        <v>15</v>
      </c>
      <c r="P257" s="155" t="s">
        <v>217</v>
      </c>
      <c r="Q257" s="156">
        <v>71606700</v>
      </c>
    </row>
    <row r="258" spans="1:25" ht="21.95" customHeight="1">
      <c r="A258" s="96"/>
      <c r="B258" s="122"/>
      <c r="C258" s="325"/>
      <c r="D258" s="310"/>
      <c r="E258" s="310"/>
      <c r="F258" s="307"/>
      <c r="G258" s="304"/>
      <c r="H258" s="255" t="s">
        <v>344</v>
      </c>
      <c r="I258" s="155">
        <f t="shared" si="17"/>
        <v>2356530</v>
      </c>
      <c r="J258" s="155"/>
      <c r="K258" s="155"/>
      <c r="L258" s="155"/>
      <c r="M258" s="155" t="s">
        <v>12</v>
      </c>
      <c r="N258" s="155">
        <v>10</v>
      </c>
      <c r="O258" s="155" t="s">
        <v>15</v>
      </c>
      <c r="P258" s="155" t="s">
        <v>217</v>
      </c>
      <c r="Q258" s="156">
        <v>23565300</v>
      </c>
    </row>
    <row r="259" spans="1:25" ht="21.95" customHeight="1">
      <c r="A259" s="96"/>
      <c r="B259" s="122"/>
      <c r="C259" s="325"/>
      <c r="D259" s="310"/>
      <c r="E259" s="310"/>
      <c r="F259" s="307"/>
      <c r="G259" s="304"/>
      <c r="H259" s="255" t="s">
        <v>345</v>
      </c>
      <c r="I259" s="155">
        <f t="shared" si="17"/>
        <v>7128000</v>
      </c>
      <c r="J259" s="155"/>
      <c r="K259" s="155"/>
      <c r="L259" s="155"/>
      <c r="M259" s="155" t="s">
        <v>12</v>
      </c>
      <c r="N259" s="155">
        <v>10</v>
      </c>
      <c r="O259" s="155" t="s">
        <v>15</v>
      </c>
      <c r="P259" s="155" t="s">
        <v>217</v>
      </c>
      <c r="Q259" s="156">
        <v>71280000</v>
      </c>
    </row>
    <row r="260" spans="1:25" ht="21.95" customHeight="1">
      <c r="A260" s="96"/>
      <c r="B260" s="122"/>
      <c r="C260" s="325"/>
      <c r="D260" s="310"/>
      <c r="E260" s="310"/>
      <c r="F260" s="307"/>
      <c r="G260" s="304"/>
      <c r="H260" s="255" t="s">
        <v>346</v>
      </c>
      <c r="I260" s="155">
        <f t="shared" si="17"/>
        <v>2389200</v>
      </c>
      <c r="J260" s="155"/>
      <c r="K260" s="155"/>
      <c r="L260" s="155"/>
      <c r="M260" s="155" t="s">
        <v>12</v>
      </c>
      <c r="N260" s="155">
        <v>10</v>
      </c>
      <c r="O260" s="155" t="s">
        <v>15</v>
      </c>
      <c r="P260" s="155" t="s">
        <v>217</v>
      </c>
      <c r="Q260" s="156">
        <v>23892000</v>
      </c>
    </row>
    <row r="261" spans="1:25" ht="21.95" customHeight="1">
      <c r="A261" s="96"/>
      <c r="B261" s="122"/>
      <c r="C261" s="325"/>
      <c r="D261" s="310"/>
      <c r="E261" s="310"/>
      <c r="F261" s="307"/>
      <c r="G261" s="304"/>
      <c r="H261" s="255" t="s">
        <v>347</v>
      </c>
      <c r="I261" s="155">
        <f t="shared" si="17"/>
        <v>11324610</v>
      </c>
      <c r="J261" s="155"/>
      <c r="K261" s="155"/>
      <c r="L261" s="155"/>
      <c r="M261" s="155" t="s">
        <v>12</v>
      </c>
      <c r="N261" s="155">
        <v>10</v>
      </c>
      <c r="O261" s="155" t="s">
        <v>15</v>
      </c>
      <c r="P261" s="155" t="s">
        <v>217</v>
      </c>
      <c r="Q261" s="156">
        <v>113246100</v>
      </c>
    </row>
    <row r="262" spans="1:25" ht="21.95" customHeight="1">
      <c r="A262" s="96"/>
      <c r="B262" s="122"/>
      <c r="C262" s="326"/>
      <c r="D262" s="311"/>
      <c r="E262" s="311"/>
      <c r="F262" s="308"/>
      <c r="G262" s="305"/>
      <c r="H262" s="256" t="s">
        <v>348</v>
      </c>
      <c r="I262" s="153">
        <f t="shared" si="17"/>
        <v>3744290</v>
      </c>
      <c r="J262" s="153"/>
      <c r="K262" s="153"/>
      <c r="L262" s="153"/>
      <c r="M262" s="153" t="s">
        <v>12</v>
      </c>
      <c r="N262" s="153">
        <v>10</v>
      </c>
      <c r="O262" s="153" t="s">
        <v>15</v>
      </c>
      <c r="P262" s="153" t="s">
        <v>217</v>
      </c>
      <c r="Q262" s="154">
        <v>37442900</v>
      </c>
    </row>
    <row r="263" spans="1:25" ht="21.95" customHeight="1">
      <c r="A263" s="96"/>
      <c r="B263" s="122"/>
      <c r="C263" s="315" t="s">
        <v>370</v>
      </c>
      <c r="D263" s="309">
        <v>60000</v>
      </c>
      <c r="E263" s="309">
        <f>SUM(Q263:Q264)/1000</f>
        <v>60000</v>
      </c>
      <c r="F263" s="306">
        <f>E263-D263</f>
        <v>0</v>
      </c>
      <c r="G263" s="303">
        <f>F263/D263*100</f>
        <v>0</v>
      </c>
      <c r="H263" s="251" t="s">
        <v>349</v>
      </c>
      <c r="I263" s="118">
        <f t="shared" si="17"/>
        <v>5383125</v>
      </c>
      <c r="J263" s="118"/>
      <c r="K263" s="118"/>
      <c r="L263" s="118"/>
      <c r="M263" s="118" t="s">
        <v>12</v>
      </c>
      <c r="N263" s="118">
        <v>10</v>
      </c>
      <c r="O263" s="118" t="s">
        <v>15</v>
      </c>
      <c r="P263" s="118" t="s">
        <v>217</v>
      </c>
      <c r="Q263" s="115">
        <v>53831250</v>
      </c>
    </row>
    <row r="264" spans="1:25" ht="21.95" customHeight="1">
      <c r="A264" s="96"/>
      <c r="B264" s="122"/>
      <c r="C264" s="317"/>
      <c r="D264" s="311"/>
      <c r="E264" s="311"/>
      <c r="F264" s="308"/>
      <c r="G264" s="305"/>
      <c r="H264" s="253" t="s">
        <v>350</v>
      </c>
      <c r="I264" s="153">
        <f t="shared" si="17"/>
        <v>616875</v>
      </c>
      <c r="J264" s="153"/>
      <c r="K264" s="153"/>
      <c r="L264" s="153"/>
      <c r="M264" s="153" t="s">
        <v>12</v>
      </c>
      <c r="N264" s="153">
        <v>10</v>
      </c>
      <c r="O264" s="153" t="s">
        <v>15</v>
      </c>
      <c r="P264" s="153" t="s">
        <v>217</v>
      </c>
      <c r="Q264" s="154">
        <v>6168750</v>
      </c>
    </row>
    <row r="265" spans="1:25" ht="21.95" customHeight="1">
      <c r="A265" s="96"/>
      <c r="B265" s="122"/>
      <c r="C265" s="315" t="s">
        <v>245</v>
      </c>
      <c r="D265" s="309">
        <v>132451</v>
      </c>
      <c r="E265" s="309">
        <f>SUM(Q265:Q266)/1000</f>
        <v>130923</v>
      </c>
      <c r="F265" s="306">
        <f>E265-D265</f>
        <v>-1528</v>
      </c>
      <c r="G265" s="303">
        <f>F265/D265*100</f>
        <v>-1.1536341741474205</v>
      </c>
      <c r="H265" s="254" t="s">
        <v>352</v>
      </c>
      <c r="I265" s="118">
        <f t="shared" si="17"/>
        <v>8907375</v>
      </c>
      <c r="J265" s="118"/>
      <c r="K265" s="118"/>
      <c r="L265" s="118"/>
      <c r="M265" s="118" t="s">
        <v>12</v>
      </c>
      <c r="N265" s="118">
        <v>12</v>
      </c>
      <c r="O265" s="118" t="s">
        <v>15</v>
      </c>
      <c r="P265" s="118" t="s">
        <v>217</v>
      </c>
      <c r="Q265" s="115">
        <v>106888500</v>
      </c>
    </row>
    <row r="266" spans="1:25" ht="21.95" customHeight="1">
      <c r="A266" s="96"/>
      <c r="B266" s="122"/>
      <c r="C266" s="317"/>
      <c r="D266" s="311"/>
      <c r="E266" s="311"/>
      <c r="F266" s="308"/>
      <c r="G266" s="305"/>
      <c r="H266" s="256" t="s">
        <v>353</v>
      </c>
      <c r="I266" s="153">
        <f t="shared" si="17"/>
        <v>2002875</v>
      </c>
      <c r="J266" s="153"/>
      <c r="K266" s="153"/>
      <c r="L266" s="153"/>
      <c r="M266" s="153" t="s">
        <v>12</v>
      </c>
      <c r="N266" s="153">
        <v>12</v>
      </c>
      <c r="O266" s="153" t="s">
        <v>15</v>
      </c>
      <c r="P266" s="153" t="s">
        <v>217</v>
      </c>
      <c r="Q266" s="154">
        <v>24034500</v>
      </c>
    </row>
    <row r="267" spans="1:25" ht="21.95" customHeight="1">
      <c r="A267" s="96"/>
      <c r="B267" s="122"/>
      <c r="C267" s="315" t="s">
        <v>246</v>
      </c>
      <c r="D267" s="309">
        <v>427126</v>
      </c>
      <c r="E267" s="309">
        <f>SUM(Q267:Q268)/1000</f>
        <v>282125</v>
      </c>
      <c r="F267" s="306">
        <f>E267-D267</f>
        <v>-145001</v>
      </c>
      <c r="G267" s="303">
        <f>F267/D267*100</f>
        <v>-33.948062164326217</v>
      </c>
      <c r="H267" s="254" t="s">
        <v>354</v>
      </c>
      <c r="I267" s="118">
        <f t="shared" si="17"/>
        <v>11580250</v>
      </c>
      <c r="J267" s="118"/>
      <c r="K267" s="118"/>
      <c r="L267" s="118"/>
      <c r="M267" s="118" t="s">
        <v>12</v>
      </c>
      <c r="N267" s="118">
        <v>12</v>
      </c>
      <c r="O267" s="118" t="s">
        <v>15</v>
      </c>
      <c r="P267" s="118" t="s">
        <v>217</v>
      </c>
      <c r="Q267" s="115">
        <v>138963000</v>
      </c>
    </row>
    <row r="268" spans="1:25" ht="21.95" customHeight="1">
      <c r="A268" s="100"/>
      <c r="B268" s="123"/>
      <c r="C268" s="317"/>
      <c r="D268" s="311"/>
      <c r="E268" s="311"/>
      <c r="F268" s="308"/>
      <c r="G268" s="305"/>
      <c r="H268" s="256" t="s">
        <v>355</v>
      </c>
      <c r="I268" s="153">
        <f t="shared" si="17"/>
        <v>11930166.666666666</v>
      </c>
      <c r="J268" s="153"/>
      <c r="K268" s="153"/>
      <c r="L268" s="153"/>
      <c r="M268" s="153" t="s">
        <v>12</v>
      </c>
      <c r="N268" s="153">
        <v>12</v>
      </c>
      <c r="O268" s="153" t="s">
        <v>15</v>
      </c>
      <c r="P268" s="153" t="s">
        <v>217</v>
      </c>
      <c r="Q268" s="154">
        <v>143162000</v>
      </c>
      <c r="W268" s="132">
        <v>0</v>
      </c>
    </row>
    <row r="269" spans="1:25" s="82" customFormat="1" ht="20.100000000000001" customHeight="1">
      <c r="A269" s="347" t="s">
        <v>378</v>
      </c>
      <c r="B269" s="347"/>
      <c r="C269" s="347"/>
      <c r="D269" s="327" t="s">
        <v>3</v>
      </c>
      <c r="E269" s="327"/>
      <c r="F269" s="327"/>
      <c r="G269" s="327"/>
      <c r="H269" s="327" t="s">
        <v>225</v>
      </c>
      <c r="I269" s="327"/>
      <c r="J269" s="327"/>
      <c r="K269" s="327"/>
      <c r="L269" s="327"/>
      <c r="M269" s="327"/>
      <c r="N269" s="327"/>
      <c r="O269" s="327"/>
      <c r="P269" s="327"/>
      <c r="Q269" s="327"/>
      <c r="R269"/>
      <c r="S269"/>
      <c r="T269"/>
      <c r="U269"/>
      <c r="V269"/>
      <c r="W269" s="132"/>
      <c r="X269"/>
      <c r="Y269"/>
    </row>
    <row r="270" spans="1:25" ht="27" customHeight="1">
      <c r="A270" s="372" t="s">
        <v>10</v>
      </c>
      <c r="B270" s="373"/>
      <c r="C270" s="374"/>
      <c r="D270" s="335" t="s">
        <v>392</v>
      </c>
      <c r="E270" s="335" t="s">
        <v>393</v>
      </c>
      <c r="F270" s="338" t="s">
        <v>16</v>
      </c>
      <c r="G270" s="339"/>
      <c r="H270" s="340" t="s">
        <v>21</v>
      </c>
      <c r="I270" s="341"/>
      <c r="J270" s="341"/>
      <c r="K270" s="341"/>
      <c r="L270" s="341"/>
      <c r="M270" s="341"/>
      <c r="N270" s="341"/>
      <c r="O270" s="341"/>
      <c r="P270" s="341"/>
      <c r="Q270" s="342"/>
      <c r="W270" s="132"/>
    </row>
    <row r="271" spans="1:25" ht="27" customHeight="1">
      <c r="A271" s="85" t="s">
        <v>4</v>
      </c>
      <c r="B271" s="85" t="s">
        <v>5</v>
      </c>
      <c r="C271" s="116" t="s">
        <v>6</v>
      </c>
      <c r="D271" s="378"/>
      <c r="E271" s="378"/>
      <c r="F271" s="124" t="s">
        <v>17</v>
      </c>
      <c r="G271" s="178" t="s">
        <v>7</v>
      </c>
      <c r="H271" s="375"/>
      <c r="I271" s="376"/>
      <c r="J271" s="376"/>
      <c r="K271" s="376"/>
      <c r="L271" s="376"/>
      <c r="M271" s="376"/>
      <c r="N271" s="376"/>
      <c r="O271" s="376"/>
      <c r="P271" s="376"/>
      <c r="Q271" s="377"/>
      <c r="W271" s="132"/>
    </row>
    <row r="272" spans="1:25" ht="27" customHeight="1">
      <c r="A272" s="116" t="s">
        <v>1</v>
      </c>
      <c r="B272" s="97" t="s">
        <v>119</v>
      </c>
      <c r="C272" s="315" t="s">
        <v>247</v>
      </c>
      <c r="D272" s="309">
        <v>201059</v>
      </c>
      <c r="E272" s="309">
        <f>SUM(Q272:Q273)/1000</f>
        <v>205227</v>
      </c>
      <c r="F272" s="306">
        <f>E272-D272</f>
        <v>4168</v>
      </c>
      <c r="G272" s="303">
        <f>F272/D272*100</f>
        <v>2.0730233414072483</v>
      </c>
      <c r="H272" s="254" t="s">
        <v>356</v>
      </c>
      <c r="I272" s="118">
        <f t="shared" ref="I272:I283" si="18">Q272/N272</f>
        <v>12274250</v>
      </c>
      <c r="J272" s="118"/>
      <c r="K272" s="118"/>
      <c r="L272" s="118"/>
      <c r="M272" s="118" t="s">
        <v>12</v>
      </c>
      <c r="N272" s="118">
        <v>12</v>
      </c>
      <c r="O272" s="118" t="s">
        <v>15</v>
      </c>
      <c r="P272" s="118" t="s">
        <v>217</v>
      </c>
      <c r="Q272" s="115">
        <v>147291000</v>
      </c>
    </row>
    <row r="273" spans="1:25" ht="23.1" customHeight="1">
      <c r="A273" s="105"/>
      <c r="B273" s="181"/>
      <c r="C273" s="317"/>
      <c r="D273" s="311"/>
      <c r="E273" s="311"/>
      <c r="F273" s="308"/>
      <c r="G273" s="305"/>
      <c r="H273" s="256" t="s">
        <v>357</v>
      </c>
      <c r="I273" s="153">
        <f t="shared" si="18"/>
        <v>4828000</v>
      </c>
      <c r="J273" s="153"/>
      <c r="K273" s="153"/>
      <c r="L273" s="153"/>
      <c r="M273" s="153" t="s">
        <v>12</v>
      </c>
      <c r="N273" s="153">
        <v>12</v>
      </c>
      <c r="O273" s="153" t="s">
        <v>15</v>
      </c>
      <c r="P273" s="153" t="s">
        <v>217</v>
      </c>
      <c r="Q273" s="154">
        <v>57936000</v>
      </c>
    </row>
    <row r="274" spans="1:25" ht="23.1" customHeight="1">
      <c r="A274" s="105"/>
      <c r="B274" s="122"/>
      <c r="C274" s="315" t="s">
        <v>379</v>
      </c>
      <c r="D274" s="309">
        <v>435995.64</v>
      </c>
      <c r="E274" s="309">
        <f>SUM(Q274:Q275)/1000</f>
        <v>514010</v>
      </c>
      <c r="F274" s="306">
        <f>E274-D274</f>
        <v>78014.359999999986</v>
      </c>
      <c r="G274" s="303">
        <f>F274/D274*100</f>
        <v>17.893380768670067</v>
      </c>
      <c r="H274" s="254" t="s">
        <v>358</v>
      </c>
      <c r="I274" s="118">
        <f t="shared" si="18"/>
        <v>18666666.666666668</v>
      </c>
      <c r="J274" s="118"/>
      <c r="K274" s="118"/>
      <c r="L274" s="118"/>
      <c r="M274" s="118" t="s">
        <v>12</v>
      </c>
      <c r="N274" s="118">
        <v>12</v>
      </c>
      <c r="O274" s="118" t="s">
        <v>15</v>
      </c>
      <c r="P274" s="118" t="s">
        <v>217</v>
      </c>
      <c r="Q274" s="115">
        <v>224000000</v>
      </c>
      <c r="Y274" s="82"/>
    </row>
    <row r="275" spans="1:25" ht="23.1" customHeight="1">
      <c r="A275" s="105"/>
      <c r="B275" s="122"/>
      <c r="C275" s="317"/>
      <c r="D275" s="311"/>
      <c r="E275" s="311"/>
      <c r="F275" s="308"/>
      <c r="G275" s="305"/>
      <c r="H275" s="256" t="s">
        <v>359</v>
      </c>
      <c r="I275" s="153">
        <f t="shared" si="18"/>
        <v>24167500</v>
      </c>
      <c r="J275" s="153"/>
      <c r="K275" s="153"/>
      <c r="L275" s="153"/>
      <c r="M275" s="153" t="s">
        <v>12</v>
      </c>
      <c r="N275" s="153">
        <v>12</v>
      </c>
      <c r="O275" s="153" t="s">
        <v>15</v>
      </c>
      <c r="P275" s="153" t="s">
        <v>217</v>
      </c>
      <c r="Q275" s="154">
        <v>290010000</v>
      </c>
      <c r="W275" s="132"/>
      <c r="Y275" s="82"/>
    </row>
    <row r="276" spans="1:25" ht="23.1" customHeight="1">
      <c r="A276" s="105"/>
      <c r="B276" s="122"/>
      <c r="C276" s="315" t="s">
        <v>380</v>
      </c>
      <c r="D276" s="309">
        <v>125046</v>
      </c>
      <c r="E276" s="309">
        <f>SUM(Q276:Q277)/1000</f>
        <v>126520</v>
      </c>
      <c r="F276" s="306">
        <f t="shared" ref="F276:F282" si="19">E276-D276</f>
        <v>1474</v>
      </c>
      <c r="G276" s="303">
        <f t="shared" ref="G276:G282" si="20">F276/D276*100</f>
        <v>1.1787662140332358</v>
      </c>
      <c r="H276" s="257" t="s">
        <v>360</v>
      </c>
      <c r="I276" s="118">
        <f t="shared" si="18"/>
        <v>8500000</v>
      </c>
      <c r="J276" s="118"/>
      <c r="K276" s="118"/>
      <c r="L276" s="118"/>
      <c r="M276" s="118" t="s">
        <v>12</v>
      </c>
      <c r="N276" s="118">
        <v>12</v>
      </c>
      <c r="O276" s="118" t="s">
        <v>15</v>
      </c>
      <c r="P276" s="118" t="s">
        <v>217</v>
      </c>
      <c r="Q276" s="115">
        <v>102000000</v>
      </c>
      <c r="V276" s="82"/>
      <c r="W276" s="82"/>
      <c r="X276" s="82"/>
    </row>
    <row r="277" spans="1:25" ht="23.1" customHeight="1">
      <c r="A277" s="105"/>
      <c r="B277" s="122"/>
      <c r="C277" s="317"/>
      <c r="D277" s="311"/>
      <c r="E277" s="311"/>
      <c r="F277" s="308"/>
      <c r="G277" s="305"/>
      <c r="H277" s="258" t="s">
        <v>361</v>
      </c>
      <c r="I277" s="153">
        <f t="shared" si="18"/>
        <v>2043333.3333333333</v>
      </c>
      <c r="J277" s="153"/>
      <c r="K277" s="153"/>
      <c r="L277" s="153"/>
      <c r="M277" s="153" t="s">
        <v>12</v>
      </c>
      <c r="N277" s="153">
        <v>12</v>
      </c>
      <c r="O277" s="153" t="s">
        <v>15</v>
      </c>
      <c r="P277" s="153" t="s">
        <v>217</v>
      </c>
      <c r="Q277" s="154">
        <v>24520000</v>
      </c>
      <c r="V277" s="82"/>
      <c r="W277" s="82"/>
      <c r="X277" s="82"/>
    </row>
    <row r="278" spans="1:25" ht="23.1" customHeight="1">
      <c r="A278" s="105"/>
      <c r="B278" s="122"/>
      <c r="C278" s="315" t="s">
        <v>381</v>
      </c>
      <c r="D278" s="309">
        <v>409941</v>
      </c>
      <c r="E278" s="309">
        <f>SUM(Q278:Q279)/1000</f>
        <v>437576</v>
      </c>
      <c r="F278" s="306">
        <f t="shared" si="19"/>
        <v>27635</v>
      </c>
      <c r="G278" s="303">
        <f t="shared" si="20"/>
        <v>6.7412139795726702</v>
      </c>
      <c r="H278" s="257" t="s">
        <v>362</v>
      </c>
      <c r="I278" s="118">
        <f t="shared" si="18"/>
        <v>14278750</v>
      </c>
      <c r="J278" s="118"/>
      <c r="K278" s="118"/>
      <c r="L278" s="118"/>
      <c r="M278" s="118" t="s">
        <v>12</v>
      </c>
      <c r="N278" s="118">
        <v>12</v>
      </c>
      <c r="O278" s="118" t="s">
        <v>15</v>
      </c>
      <c r="P278" s="118" t="s">
        <v>217</v>
      </c>
      <c r="Q278" s="115">
        <v>171345000</v>
      </c>
    </row>
    <row r="279" spans="1:25" ht="23.1" customHeight="1">
      <c r="A279" s="105"/>
      <c r="B279" s="122"/>
      <c r="C279" s="317"/>
      <c r="D279" s="311"/>
      <c r="E279" s="311"/>
      <c r="F279" s="308"/>
      <c r="G279" s="305"/>
      <c r="H279" s="258" t="s">
        <v>363</v>
      </c>
      <c r="I279" s="153">
        <f t="shared" si="18"/>
        <v>22185916.666666668</v>
      </c>
      <c r="J279" s="153"/>
      <c r="K279" s="153"/>
      <c r="L279" s="153"/>
      <c r="M279" s="153" t="s">
        <v>12</v>
      </c>
      <c r="N279" s="153">
        <v>12</v>
      </c>
      <c r="O279" s="153" t="s">
        <v>15</v>
      </c>
      <c r="P279" s="153" t="s">
        <v>217</v>
      </c>
      <c r="Q279" s="154">
        <v>266231000</v>
      </c>
    </row>
    <row r="280" spans="1:25" ht="23.1" customHeight="1">
      <c r="A280" s="105"/>
      <c r="B280" s="122"/>
      <c r="C280" s="315" t="s">
        <v>382</v>
      </c>
      <c r="D280" s="309">
        <v>175431</v>
      </c>
      <c r="E280" s="309">
        <f>SUM(Q280:Q281)/1000</f>
        <v>165393.61600000001</v>
      </c>
      <c r="F280" s="306">
        <f t="shared" si="19"/>
        <v>-10037.383999999991</v>
      </c>
      <c r="G280" s="303">
        <f t="shared" si="20"/>
        <v>-5.7215566234017885</v>
      </c>
      <c r="H280" s="257" t="s">
        <v>365</v>
      </c>
      <c r="I280" s="118">
        <f t="shared" si="18"/>
        <v>7144083.333333333</v>
      </c>
      <c r="J280" s="118"/>
      <c r="K280" s="118"/>
      <c r="L280" s="118"/>
      <c r="M280" s="118" t="s">
        <v>12</v>
      </c>
      <c r="N280" s="118">
        <v>12</v>
      </c>
      <c r="O280" s="118" t="s">
        <v>15</v>
      </c>
      <c r="P280" s="118" t="s">
        <v>217</v>
      </c>
      <c r="Q280" s="115">
        <v>85729000</v>
      </c>
    </row>
    <row r="281" spans="1:25" ht="23.1" customHeight="1">
      <c r="A281" s="105"/>
      <c r="B281" s="122"/>
      <c r="C281" s="317"/>
      <c r="D281" s="311"/>
      <c r="E281" s="311"/>
      <c r="F281" s="308"/>
      <c r="G281" s="305"/>
      <c r="H281" s="258" t="s">
        <v>366</v>
      </c>
      <c r="I281" s="153">
        <f t="shared" si="18"/>
        <v>6638718</v>
      </c>
      <c r="J281" s="153"/>
      <c r="K281" s="153"/>
      <c r="L281" s="153"/>
      <c r="M281" s="153" t="s">
        <v>12</v>
      </c>
      <c r="N281" s="153">
        <v>12</v>
      </c>
      <c r="O281" s="153" t="s">
        <v>15</v>
      </c>
      <c r="P281" s="153" t="s">
        <v>217</v>
      </c>
      <c r="Q281" s="154">
        <v>79664616</v>
      </c>
    </row>
    <row r="282" spans="1:25" ht="23.1" customHeight="1">
      <c r="A282" s="105"/>
      <c r="B282" s="122"/>
      <c r="C282" s="315" t="s">
        <v>383</v>
      </c>
      <c r="D282" s="309">
        <v>157580</v>
      </c>
      <c r="E282" s="309">
        <f>SUM(Q282:Q283)/1000</f>
        <v>106955</v>
      </c>
      <c r="F282" s="306">
        <f t="shared" si="19"/>
        <v>-50625</v>
      </c>
      <c r="G282" s="303">
        <f t="shared" si="20"/>
        <v>-32.126538900875744</v>
      </c>
      <c r="H282" s="257" t="s">
        <v>367</v>
      </c>
      <c r="I282" s="118">
        <f t="shared" si="18"/>
        <v>5807416.666666667</v>
      </c>
      <c r="J282" s="118"/>
      <c r="K282" s="118"/>
      <c r="L282" s="118"/>
      <c r="M282" s="118" t="s">
        <v>12</v>
      </c>
      <c r="N282" s="118">
        <v>12</v>
      </c>
      <c r="O282" s="118" t="s">
        <v>15</v>
      </c>
      <c r="P282" s="118" t="s">
        <v>217</v>
      </c>
      <c r="Q282" s="115">
        <v>69689000</v>
      </c>
    </row>
    <row r="283" spans="1:25" ht="23.1" customHeight="1">
      <c r="A283" s="105"/>
      <c r="B283" s="122"/>
      <c r="C283" s="317"/>
      <c r="D283" s="311"/>
      <c r="E283" s="311"/>
      <c r="F283" s="308"/>
      <c r="G283" s="305"/>
      <c r="H283" s="258" t="s">
        <v>364</v>
      </c>
      <c r="I283" s="153">
        <f t="shared" si="18"/>
        <v>3105500</v>
      </c>
      <c r="J283" s="153"/>
      <c r="K283" s="153"/>
      <c r="L283" s="153"/>
      <c r="M283" s="153" t="s">
        <v>12</v>
      </c>
      <c r="N283" s="153">
        <v>12</v>
      </c>
      <c r="O283" s="153" t="s">
        <v>15</v>
      </c>
      <c r="P283" s="153" t="s">
        <v>217</v>
      </c>
      <c r="Q283" s="154">
        <v>37266000</v>
      </c>
    </row>
    <row r="284" spans="1:25" ht="23.1" customHeight="1">
      <c r="A284" s="105"/>
      <c r="B284" s="122"/>
      <c r="C284" s="315" t="s">
        <v>251</v>
      </c>
      <c r="D284" s="309">
        <v>136834</v>
      </c>
      <c r="E284" s="309">
        <f>SUM(Q284:Q285)/1000</f>
        <v>141254.981</v>
      </c>
      <c r="F284" s="306">
        <f>E284-D284</f>
        <v>4420.9809999999998</v>
      </c>
      <c r="G284" s="303">
        <f>F284/D284*100</f>
        <v>3.2309082537965708</v>
      </c>
      <c r="H284" s="257" t="s">
        <v>368</v>
      </c>
      <c r="I284" s="118">
        <f>Q284/N284</f>
        <v>10240750</v>
      </c>
      <c r="J284" s="118"/>
      <c r="K284" s="118"/>
      <c r="L284" s="118"/>
      <c r="M284" s="118" t="s">
        <v>12</v>
      </c>
      <c r="N284" s="118">
        <v>12</v>
      </c>
      <c r="O284" s="118" t="s">
        <v>15</v>
      </c>
      <c r="P284" s="118" t="s">
        <v>217</v>
      </c>
      <c r="Q284" s="115">
        <v>122889000</v>
      </c>
    </row>
    <row r="285" spans="1:25" ht="23.1" customHeight="1">
      <c r="A285" s="105"/>
      <c r="B285" s="122"/>
      <c r="C285" s="317"/>
      <c r="D285" s="311"/>
      <c r="E285" s="311"/>
      <c r="F285" s="308"/>
      <c r="G285" s="305"/>
      <c r="H285" s="258" t="s">
        <v>369</v>
      </c>
      <c r="I285" s="153">
        <f>Q285/N285</f>
        <v>1530498.4166666667</v>
      </c>
      <c r="J285" s="153"/>
      <c r="K285" s="153"/>
      <c r="L285" s="153"/>
      <c r="M285" s="153" t="s">
        <v>12</v>
      </c>
      <c r="N285" s="153">
        <v>12</v>
      </c>
      <c r="O285" s="153" t="s">
        <v>15</v>
      </c>
      <c r="P285" s="153" t="s">
        <v>217</v>
      </c>
      <c r="Q285" s="154">
        <v>18365981</v>
      </c>
      <c r="V285" s="131"/>
      <c r="W285" s="132"/>
    </row>
    <row r="286" spans="1:25" ht="23.1" customHeight="1">
      <c r="A286" s="105"/>
      <c r="B286" s="122"/>
      <c r="C286" s="312" t="s">
        <v>395</v>
      </c>
      <c r="D286" s="309">
        <v>346080</v>
      </c>
      <c r="E286" s="309">
        <f>SUM(Q286:Q288)/1000</f>
        <v>346080</v>
      </c>
      <c r="F286" s="306">
        <f>E286-D286</f>
        <v>0</v>
      </c>
      <c r="G286" s="303">
        <f>F286/D286*100</f>
        <v>0</v>
      </c>
      <c r="H286" s="251" t="s">
        <v>371</v>
      </c>
      <c r="I286" s="259">
        <f>Q286/N286/K286/1000</f>
        <v>2011</v>
      </c>
      <c r="J286" s="118" t="s">
        <v>12</v>
      </c>
      <c r="K286" s="260">
        <v>12</v>
      </c>
      <c r="L286" s="121" t="s">
        <v>374</v>
      </c>
      <c r="M286" s="118" t="s">
        <v>12</v>
      </c>
      <c r="N286" s="118">
        <v>12</v>
      </c>
      <c r="O286" s="118" t="s">
        <v>15</v>
      </c>
      <c r="P286" s="118" t="s">
        <v>217</v>
      </c>
      <c r="Q286" s="261">
        <v>289584000</v>
      </c>
      <c r="V286" s="131"/>
      <c r="W286" s="132"/>
    </row>
    <row r="287" spans="1:25" ht="23.1" customHeight="1">
      <c r="A287" s="105"/>
      <c r="B287" s="122"/>
      <c r="C287" s="313"/>
      <c r="D287" s="310"/>
      <c r="E287" s="310"/>
      <c r="F287" s="307"/>
      <c r="G287" s="304"/>
      <c r="H287" s="252" t="s">
        <v>372</v>
      </c>
      <c r="I287" s="262">
        <f>Q287/N287/K287/1000</f>
        <v>184.87166666666667</v>
      </c>
      <c r="J287" s="155" t="s">
        <v>12</v>
      </c>
      <c r="K287" s="263">
        <v>12</v>
      </c>
      <c r="L287" s="202" t="s">
        <v>374</v>
      </c>
      <c r="M287" s="155" t="s">
        <v>12</v>
      </c>
      <c r="N287" s="155">
        <v>12</v>
      </c>
      <c r="O287" s="155" t="s">
        <v>15</v>
      </c>
      <c r="P287" s="155" t="s">
        <v>217</v>
      </c>
      <c r="Q287" s="165">
        <v>26621520</v>
      </c>
    </row>
    <row r="288" spans="1:25" ht="23.1" customHeight="1">
      <c r="A288" s="105"/>
      <c r="B288" s="122"/>
      <c r="C288" s="314"/>
      <c r="D288" s="311"/>
      <c r="E288" s="311"/>
      <c r="F288" s="308"/>
      <c r="G288" s="305"/>
      <c r="H288" s="253" t="s">
        <v>373</v>
      </c>
      <c r="I288" s="264">
        <f>Q288/N288/K288/1000</f>
        <v>1244.77</v>
      </c>
      <c r="J288" s="153" t="s">
        <v>12</v>
      </c>
      <c r="K288" s="265">
        <v>12</v>
      </c>
      <c r="L288" s="220" t="s">
        <v>374</v>
      </c>
      <c r="M288" s="153" t="s">
        <v>12</v>
      </c>
      <c r="N288" s="153">
        <v>2</v>
      </c>
      <c r="O288" s="153" t="s">
        <v>15</v>
      </c>
      <c r="P288" s="153" t="s">
        <v>217</v>
      </c>
      <c r="Q288" s="166">
        <v>29874480</v>
      </c>
    </row>
    <row r="289" spans="1:17" ht="23.1" customHeight="1">
      <c r="A289" s="116" t="s">
        <v>14</v>
      </c>
      <c r="B289" s="362" t="s">
        <v>212</v>
      </c>
      <c r="C289" s="363"/>
      <c r="D289" s="101">
        <f>D290</f>
        <v>1000</v>
      </c>
      <c r="E289" s="101">
        <f>E290</f>
        <v>1000</v>
      </c>
      <c r="F289" s="80">
        <f t="shared" ref="F289:F295" si="21">E289-D289</f>
        <v>0</v>
      </c>
      <c r="G289" s="133">
        <f t="shared" ref="G289:G295" si="22">F289/D289*100</f>
        <v>0</v>
      </c>
      <c r="H289" s="301" t="s">
        <v>230</v>
      </c>
      <c r="I289" s="302"/>
      <c r="J289" s="302"/>
      <c r="K289" s="302"/>
      <c r="L289" s="302"/>
      <c r="M289" s="302"/>
      <c r="N289" s="302"/>
      <c r="O289" s="302"/>
      <c r="P289" s="302"/>
      <c r="Q289" s="125">
        <f>Q290</f>
        <v>1000000</v>
      </c>
    </row>
    <row r="290" spans="1:17" ht="23.1" customHeight="1">
      <c r="A290" s="126"/>
      <c r="B290" s="97" t="s">
        <v>213</v>
      </c>
      <c r="C290" s="102" t="s">
        <v>214</v>
      </c>
      <c r="D290" s="80">
        <f>D291</f>
        <v>1000</v>
      </c>
      <c r="E290" s="80">
        <f>E291</f>
        <v>1000</v>
      </c>
      <c r="F290" s="80">
        <f t="shared" si="21"/>
        <v>0</v>
      </c>
      <c r="G290" s="133">
        <f t="shared" si="22"/>
        <v>0</v>
      </c>
      <c r="H290" s="301" t="s">
        <v>228</v>
      </c>
      <c r="I290" s="302"/>
      <c r="J290" s="302"/>
      <c r="K290" s="302"/>
      <c r="L290" s="302"/>
      <c r="M290" s="302"/>
      <c r="N290" s="302"/>
      <c r="O290" s="302"/>
      <c r="P290" s="302"/>
      <c r="Q290" s="125">
        <f>Q291</f>
        <v>1000000</v>
      </c>
    </row>
    <row r="291" spans="1:17" ht="23.1" customHeight="1">
      <c r="A291" s="126"/>
      <c r="B291" s="126"/>
      <c r="C291" s="102" t="s">
        <v>14</v>
      </c>
      <c r="D291" s="53">
        <v>1000</v>
      </c>
      <c r="E291" s="80">
        <f>Q291/1000</f>
        <v>1000</v>
      </c>
      <c r="F291" s="80">
        <f t="shared" si="21"/>
        <v>0</v>
      </c>
      <c r="G291" s="133">
        <f t="shared" si="22"/>
        <v>0</v>
      </c>
      <c r="H291" s="157" t="s">
        <v>24</v>
      </c>
      <c r="I291" s="127"/>
      <c r="J291" s="121"/>
      <c r="K291" s="121"/>
      <c r="L291" s="121"/>
      <c r="M291" s="121"/>
      <c r="N291" s="127"/>
      <c r="O291" s="121"/>
      <c r="P291" s="121"/>
      <c r="Q291" s="125">
        <v>1000000</v>
      </c>
    </row>
    <row r="292" spans="1:17" ht="23.1" customHeight="1">
      <c r="A292" s="366" t="s">
        <v>215</v>
      </c>
      <c r="B292" s="362" t="s">
        <v>212</v>
      </c>
      <c r="C292" s="363"/>
      <c r="D292" s="80">
        <v>18452.647999999997</v>
      </c>
      <c r="E292" s="80">
        <f>E293</f>
        <v>18453.470999999998</v>
      </c>
      <c r="F292" s="80">
        <f t="shared" si="21"/>
        <v>0.82300000000032014</v>
      </c>
      <c r="G292" s="133">
        <f t="shared" si="22"/>
        <v>4.4600644850555883E-3</v>
      </c>
      <c r="H292" s="301" t="s">
        <v>230</v>
      </c>
      <c r="I292" s="302"/>
      <c r="J292" s="302"/>
      <c r="K292" s="302"/>
      <c r="L292" s="302"/>
      <c r="M292" s="302"/>
      <c r="N292" s="302"/>
      <c r="O292" s="302"/>
      <c r="P292" s="302"/>
      <c r="Q292" s="125">
        <f>Q293</f>
        <v>18453471</v>
      </c>
    </row>
    <row r="293" spans="1:17" ht="23.1" customHeight="1">
      <c r="A293" s="367"/>
      <c r="B293" s="369" t="s">
        <v>215</v>
      </c>
      <c r="C293" s="102" t="s">
        <v>214</v>
      </c>
      <c r="D293" s="80">
        <v>18452.647999999997</v>
      </c>
      <c r="E293" s="80">
        <f>SUM(E294:E295)</f>
        <v>18453.470999999998</v>
      </c>
      <c r="F293" s="80">
        <f t="shared" si="21"/>
        <v>0.82300000000032014</v>
      </c>
      <c r="G293" s="133">
        <f t="shared" si="22"/>
        <v>4.4600644850555883E-3</v>
      </c>
      <c r="H293" s="301" t="s">
        <v>228</v>
      </c>
      <c r="I293" s="302"/>
      <c r="J293" s="302"/>
      <c r="K293" s="302"/>
      <c r="L293" s="302"/>
      <c r="M293" s="302"/>
      <c r="N293" s="302"/>
      <c r="O293" s="302"/>
      <c r="P293" s="302"/>
      <c r="Q293" s="125">
        <f>SUM(Q294:Q295)</f>
        <v>18453471</v>
      </c>
    </row>
    <row r="294" spans="1:17" ht="23.1" customHeight="1">
      <c r="A294" s="367"/>
      <c r="B294" s="370"/>
      <c r="C294" s="102" t="s">
        <v>375</v>
      </c>
      <c r="D294" s="53">
        <v>875.38699999999994</v>
      </c>
      <c r="E294" s="80">
        <f>Q294/1000</f>
        <v>876.21</v>
      </c>
      <c r="F294" s="80">
        <f t="shared" si="21"/>
        <v>0.82300000000009277</v>
      </c>
      <c r="G294" s="133">
        <f t="shared" si="22"/>
        <v>9.401556111755062E-2</v>
      </c>
      <c r="H294" s="158" t="s">
        <v>377</v>
      </c>
      <c r="I294" s="128"/>
      <c r="J294" s="104"/>
      <c r="K294" s="104"/>
      <c r="L294" s="104"/>
      <c r="M294" s="104"/>
      <c r="N294" s="128"/>
      <c r="O294" s="104"/>
      <c r="P294" s="104"/>
      <c r="Q294" s="125">
        <v>876210</v>
      </c>
    </row>
    <row r="295" spans="1:17" ht="23.1" customHeight="1">
      <c r="A295" s="368"/>
      <c r="B295" s="371"/>
      <c r="C295" s="102" t="s">
        <v>216</v>
      </c>
      <c r="D295" s="53">
        <v>17577.260999999999</v>
      </c>
      <c r="E295" s="80">
        <f>Q295/1000</f>
        <v>17577.260999999999</v>
      </c>
      <c r="F295" s="80">
        <f t="shared" si="21"/>
        <v>0</v>
      </c>
      <c r="G295" s="133">
        <f t="shared" si="22"/>
        <v>0</v>
      </c>
      <c r="H295" s="158" t="s">
        <v>37</v>
      </c>
      <c r="I295" s="50"/>
      <c r="J295" s="104"/>
      <c r="K295" s="104"/>
      <c r="L295" s="104"/>
      <c r="M295" s="104"/>
      <c r="N295" s="128"/>
      <c r="O295" s="104"/>
      <c r="P295" s="104"/>
      <c r="Q295" s="125">
        <v>17577261</v>
      </c>
    </row>
    <row r="296" spans="1:17" ht="23.1" customHeight="1"/>
  </sheetData>
  <mergeCells count="348">
    <mergeCell ref="C86:C113"/>
    <mergeCell ref="D86:D113"/>
    <mergeCell ref="A240:C240"/>
    <mergeCell ref="A205:C205"/>
    <mergeCell ref="A171:C171"/>
    <mergeCell ref="D205:G205"/>
    <mergeCell ref="A114:C114"/>
    <mergeCell ref="B121:C121"/>
    <mergeCell ref="A134:C134"/>
    <mergeCell ref="E126:E129"/>
    <mergeCell ref="B117:C117"/>
    <mergeCell ref="F126:F129"/>
    <mergeCell ref="G126:G129"/>
    <mergeCell ref="D135:D136"/>
    <mergeCell ref="C126:C129"/>
    <mergeCell ref="B126:B129"/>
    <mergeCell ref="D134:G134"/>
    <mergeCell ref="C140:C153"/>
    <mergeCell ref="G180:G181"/>
    <mergeCell ref="F180:F181"/>
    <mergeCell ref="C187:C193"/>
    <mergeCell ref="E199:E201"/>
    <mergeCell ref="F199:F201"/>
    <mergeCell ref="G199:G201"/>
    <mergeCell ref="C154:C170"/>
    <mergeCell ref="D154:D170"/>
    <mergeCell ref="G154:G170"/>
    <mergeCell ref="F154:F170"/>
    <mergeCell ref="E154:E170"/>
    <mergeCell ref="B212:C212"/>
    <mergeCell ref="C199:C201"/>
    <mergeCell ref="E180:E181"/>
    <mergeCell ref="D180:D181"/>
    <mergeCell ref="C180:C181"/>
    <mergeCell ref="A172:C172"/>
    <mergeCell ref="F172:G172"/>
    <mergeCell ref="N175:O175"/>
    <mergeCell ref="N177:O177"/>
    <mergeCell ref="N178:O178"/>
    <mergeCell ref="N176:O176"/>
    <mergeCell ref="C194:C198"/>
    <mergeCell ref="D194:D198"/>
    <mergeCell ref="G194:G198"/>
    <mergeCell ref="F194:F198"/>
    <mergeCell ref="G202:G203"/>
    <mergeCell ref="F202:F203"/>
    <mergeCell ref="E202:E203"/>
    <mergeCell ref="D202:D203"/>
    <mergeCell ref="C202:C203"/>
    <mergeCell ref="G187:G193"/>
    <mergeCell ref="F187:F193"/>
    <mergeCell ref="E187:E193"/>
    <mergeCell ref="D187:D193"/>
    <mergeCell ref="D267:D268"/>
    <mergeCell ref="E267:E268"/>
    <mergeCell ref="F267:F268"/>
    <mergeCell ref="G267:G268"/>
    <mergeCell ref="H209:P209"/>
    <mergeCell ref="H213:P213"/>
    <mergeCell ref="H225:P225"/>
    <mergeCell ref="H131:P131"/>
    <mergeCell ref="N97:O97"/>
    <mergeCell ref="N99:O99"/>
    <mergeCell ref="N100:O100"/>
    <mergeCell ref="N101:O101"/>
    <mergeCell ref="N102:O102"/>
    <mergeCell ref="N103:O103"/>
    <mergeCell ref="N104:O104"/>
    <mergeCell ref="E175:E179"/>
    <mergeCell ref="G243:G262"/>
    <mergeCell ref="F243:F262"/>
    <mergeCell ref="D243:D262"/>
    <mergeCell ref="G214:G224"/>
    <mergeCell ref="F86:F113"/>
    <mergeCell ref="E86:E113"/>
    <mergeCell ref="D115:D116"/>
    <mergeCell ref="D126:D129"/>
    <mergeCell ref="H290:P290"/>
    <mergeCell ref="H293:P293"/>
    <mergeCell ref="H185:P185"/>
    <mergeCell ref="H171:Q171"/>
    <mergeCell ref="N179:O179"/>
    <mergeCell ref="H289:P289"/>
    <mergeCell ref="H292:P292"/>
    <mergeCell ref="H240:Q240"/>
    <mergeCell ref="N105:O105"/>
    <mergeCell ref="N106:O106"/>
    <mergeCell ref="N107:O107"/>
    <mergeCell ref="N108:O108"/>
    <mergeCell ref="N109:O109"/>
    <mergeCell ref="N110:O110"/>
    <mergeCell ref="N112:O112"/>
    <mergeCell ref="N113:O113"/>
    <mergeCell ref="H139:P139"/>
    <mergeCell ref="H138:P138"/>
    <mergeCell ref="H137:P137"/>
    <mergeCell ref="H135:Q136"/>
    <mergeCell ref="H208:P208"/>
    <mergeCell ref="H212:P212"/>
    <mergeCell ref="H172:Q173"/>
    <mergeCell ref="H182:P182"/>
    <mergeCell ref="B289:C289"/>
    <mergeCell ref="F135:G135"/>
    <mergeCell ref="A135:C135"/>
    <mergeCell ref="B208:C208"/>
    <mergeCell ref="F140:F153"/>
    <mergeCell ref="E135:E136"/>
    <mergeCell ref="E140:E153"/>
    <mergeCell ref="D140:D153"/>
    <mergeCell ref="E194:E198"/>
    <mergeCell ref="C214:C224"/>
    <mergeCell ref="D214:D224"/>
    <mergeCell ref="E214:E224"/>
    <mergeCell ref="F214:F224"/>
    <mergeCell ref="G175:G179"/>
    <mergeCell ref="G140:G153"/>
    <mergeCell ref="A137:C137"/>
    <mergeCell ref="B138:C138"/>
    <mergeCell ref="D175:D179"/>
    <mergeCell ref="D199:D201"/>
    <mergeCell ref="F175:F179"/>
    <mergeCell ref="C175:C179"/>
    <mergeCell ref="D172:D173"/>
    <mergeCell ref="D171:G171"/>
    <mergeCell ref="E172:E173"/>
    <mergeCell ref="H7:P7"/>
    <mergeCell ref="H21:P21"/>
    <mergeCell ref="H134:Q134"/>
    <mergeCell ref="N78:O78"/>
    <mergeCell ref="N57:O57"/>
    <mergeCell ref="N59:O59"/>
    <mergeCell ref="N54:O54"/>
    <mergeCell ref="N38:O38"/>
    <mergeCell ref="N45:O45"/>
    <mergeCell ref="N46:O46"/>
    <mergeCell ref="N67:O67"/>
    <mergeCell ref="N75:O75"/>
    <mergeCell ref="N65:O65"/>
    <mergeCell ref="N119:O119"/>
    <mergeCell ref="N120:O120"/>
    <mergeCell ref="H118:P118"/>
    <mergeCell ref="H122:P122"/>
    <mergeCell ref="H125:P125"/>
    <mergeCell ref="N37:O37"/>
    <mergeCell ref="H114:Q114"/>
    <mergeCell ref="N30:O30"/>
    <mergeCell ref="N61:O61"/>
    <mergeCell ref="N39:O39"/>
    <mergeCell ref="H51:Q51"/>
    <mergeCell ref="N81:O81"/>
    <mergeCell ref="N50:O50"/>
    <mergeCell ref="G22:G50"/>
    <mergeCell ref="F22:F50"/>
    <mergeCell ref="N40:O40"/>
    <mergeCell ref="F52:G52"/>
    <mergeCell ref="H52:Q53"/>
    <mergeCell ref="N68:O68"/>
    <mergeCell ref="N69:O69"/>
    <mergeCell ref="N70:O70"/>
    <mergeCell ref="N72:O72"/>
    <mergeCell ref="N44:O44"/>
    <mergeCell ref="N27:O27"/>
    <mergeCell ref="N28:O28"/>
    <mergeCell ref="N47:O47"/>
    <mergeCell ref="N34:O34"/>
    <mergeCell ref="N35:O35"/>
    <mergeCell ref="N43:O43"/>
    <mergeCell ref="N48:O48"/>
    <mergeCell ref="N49:O49"/>
    <mergeCell ref="N41:O41"/>
    <mergeCell ref="N42:O42"/>
    <mergeCell ref="A292:A295"/>
    <mergeCell ref="B292:C292"/>
    <mergeCell ref="B293:B295"/>
    <mergeCell ref="H205:Q205"/>
    <mergeCell ref="A206:C206"/>
    <mergeCell ref="D206:D207"/>
    <mergeCell ref="E206:E207"/>
    <mergeCell ref="F206:G206"/>
    <mergeCell ref="H206:Q207"/>
    <mergeCell ref="F241:G241"/>
    <mergeCell ref="H241:Q242"/>
    <mergeCell ref="A241:C241"/>
    <mergeCell ref="D241:D242"/>
    <mergeCell ref="E241:E242"/>
    <mergeCell ref="D240:G240"/>
    <mergeCell ref="A269:C269"/>
    <mergeCell ref="D269:G269"/>
    <mergeCell ref="H269:Q269"/>
    <mergeCell ref="A270:C270"/>
    <mergeCell ref="D270:D271"/>
    <mergeCell ref="E270:E271"/>
    <mergeCell ref="F270:G270"/>
    <mergeCell ref="H270:Q271"/>
    <mergeCell ref="E243:E262"/>
    <mergeCell ref="A1:Q1"/>
    <mergeCell ref="H2:Q2"/>
    <mergeCell ref="B20:C20"/>
    <mergeCell ref="A3:C3"/>
    <mergeCell ref="D3:D4"/>
    <mergeCell ref="E3:E4"/>
    <mergeCell ref="F3:G3"/>
    <mergeCell ref="N36:O36"/>
    <mergeCell ref="N22:O22"/>
    <mergeCell ref="N23:O23"/>
    <mergeCell ref="N31:O31"/>
    <mergeCell ref="N32:O32"/>
    <mergeCell ref="H3:Q4"/>
    <mergeCell ref="A5:C5"/>
    <mergeCell ref="N26:O26"/>
    <mergeCell ref="N33:O33"/>
    <mergeCell ref="H17:Q17"/>
    <mergeCell ref="N24:O24"/>
    <mergeCell ref="N25:O25"/>
    <mergeCell ref="H5:P5"/>
    <mergeCell ref="H20:P20"/>
    <mergeCell ref="A2:C2"/>
    <mergeCell ref="H18:Q19"/>
    <mergeCell ref="N29:O29"/>
    <mergeCell ref="D2:G2"/>
    <mergeCell ref="A17:C17"/>
    <mergeCell ref="D17:G17"/>
    <mergeCell ref="A51:C51"/>
    <mergeCell ref="D51:G51"/>
    <mergeCell ref="A83:C83"/>
    <mergeCell ref="D83:G83"/>
    <mergeCell ref="A18:C18"/>
    <mergeCell ref="D18:D19"/>
    <mergeCell ref="E18:E19"/>
    <mergeCell ref="F18:G18"/>
    <mergeCell ref="C54:C82"/>
    <mergeCell ref="G54:G82"/>
    <mergeCell ref="F54:F82"/>
    <mergeCell ref="E22:E50"/>
    <mergeCell ref="D22:D50"/>
    <mergeCell ref="C22:C50"/>
    <mergeCell ref="D54:D82"/>
    <mergeCell ref="E54:E82"/>
    <mergeCell ref="A52:C52"/>
    <mergeCell ref="D52:D53"/>
    <mergeCell ref="E52:E53"/>
    <mergeCell ref="B6:C6"/>
    <mergeCell ref="A84:C84"/>
    <mergeCell ref="D114:G114"/>
    <mergeCell ref="D84:D85"/>
    <mergeCell ref="H117:P117"/>
    <mergeCell ref="H121:P121"/>
    <mergeCell ref="H124:P124"/>
    <mergeCell ref="H130:P130"/>
    <mergeCell ref="N94:O94"/>
    <mergeCell ref="N123:O123"/>
    <mergeCell ref="N89:O89"/>
    <mergeCell ref="N98:O98"/>
    <mergeCell ref="N111:O111"/>
    <mergeCell ref="A115:C115"/>
    <mergeCell ref="E84:E85"/>
    <mergeCell ref="F84:G84"/>
    <mergeCell ref="B130:C130"/>
    <mergeCell ref="H115:Q116"/>
    <mergeCell ref="E115:E116"/>
    <mergeCell ref="F115:G115"/>
    <mergeCell ref="H84:Q85"/>
    <mergeCell ref="G86:G113"/>
    <mergeCell ref="N86:O86"/>
    <mergeCell ref="N90:O90"/>
    <mergeCell ref="B124:C124"/>
    <mergeCell ref="H83:Q83"/>
    <mergeCell ref="N87:O87"/>
    <mergeCell ref="N77:O77"/>
    <mergeCell ref="N96:O96"/>
    <mergeCell ref="N55:O55"/>
    <mergeCell ref="N63:O63"/>
    <mergeCell ref="N82:O82"/>
    <mergeCell ref="N79:O79"/>
    <mergeCell ref="N62:O62"/>
    <mergeCell ref="N80:O80"/>
    <mergeCell ref="N66:O66"/>
    <mergeCell ref="N76:O76"/>
    <mergeCell ref="N71:O71"/>
    <mergeCell ref="N60:O60"/>
    <mergeCell ref="N64:O64"/>
    <mergeCell ref="N73:O73"/>
    <mergeCell ref="N74:O74"/>
    <mergeCell ref="N91:O91"/>
    <mergeCell ref="N92:O92"/>
    <mergeCell ref="N93:O93"/>
    <mergeCell ref="N88:O88"/>
    <mergeCell ref="N95:O95"/>
    <mergeCell ref="N58:O58"/>
    <mergeCell ref="N56:O56"/>
    <mergeCell ref="C243:C262"/>
    <mergeCell ref="G263:G264"/>
    <mergeCell ref="F263:F264"/>
    <mergeCell ref="E263:E264"/>
    <mergeCell ref="D263:D264"/>
    <mergeCell ref="C263:C264"/>
    <mergeCell ref="C265:C266"/>
    <mergeCell ref="D265:D266"/>
    <mergeCell ref="E265:E266"/>
    <mergeCell ref="F265:F266"/>
    <mergeCell ref="G265:G266"/>
    <mergeCell ref="D284:D285"/>
    <mergeCell ref="E284:E285"/>
    <mergeCell ref="C272:C273"/>
    <mergeCell ref="D272:D273"/>
    <mergeCell ref="E272:E273"/>
    <mergeCell ref="F272:F273"/>
    <mergeCell ref="G272:G273"/>
    <mergeCell ref="C274:C275"/>
    <mergeCell ref="C276:C277"/>
    <mergeCell ref="C278:C279"/>
    <mergeCell ref="C280:C281"/>
    <mergeCell ref="F278:F279"/>
    <mergeCell ref="G278:G279"/>
    <mergeCell ref="D280:D281"/>
    <mergeCell ref="E280:E281"/>
    <mergeCell ref="F280:F281"/>
    <mergeCell ref="G280:G281"/>
    <mergeCell ref="D282:D283"/>
    <mergeCell ref="E282:E283"/>
    <mergeCell ref="F282:F283"/>
    <mergeCell ref="G282:G283"/>
    <mergeCell ref="F284:F285"/>
    <mergeCell ref="G284:G285"/>
    <mergeCell ref="H6:P6"/>
    <mergeCell ref="G286:G288"/>
    <mergeCell ref="F286:F288"/>
    <mergeCell ref="E286:E288"/>
    <mergeCell ref="D286:D288"/>
    <mergeCell ref="C286:C288"/>
    <mergeCell ref="C226:C239"/>
    <mergeCell ref="D226:D239"/>
    <mergeCell ref="E226:E239"/>
    <mergeCell ref="F226:F239"/>
    <mergeCell ref="G226:G239"/>
    <mergeCell ref="C282:C283"/>
    <mergeCell ref="C284:C285"/>
    <mergeCell ref="D274:D275"/>
    <mergeCell ref="E274:E275"/>
    <mergeCell ref="F274:F275"/>
    <mergeCell ref="G274:G275"/>
    <mergeCell ref="D276:D277"/>
    <mergeCell ref="E276:E277"/>
    <mergeCell ref="F276:F277"/>
    <mergeCell ref="G276:G277"/>
    <mergeCell ref="D278:D279"/>
    <mergeCell ref="E278:E279"/>
    <mergeCell ref="C267:C268"/>
  </mergeCells>
  <phoneticPr fontId="5" type="noConversion"/>
  <printOptions horizontalCentered="1"/>
  <pageMargins left="0.39370078740157483" right="0.39370078740157483" top="0.62992125984251968" bottom="0.19685039370078741" header="0.59055118110236227" footer="0.27559055118110237"/>
  <pageSetup paperSize="9" scale="77" fitToHeight="0" orientation="landscape" r:id="rId1"/>
  <headerFooter alignWithMargins="0"/>
  <rowBreaks count="8" manualBreakCount="8">
    <brk id="16" max="16" man="1"/>
    <brk id="50" max="16" man="1"/>
    <brk id="82" max="16" man="1"/>
    <brk id="133" max="16" man="1"/>
    <brk id="170" max="16" man="1"/>
    <brk id="204" max="16" man="1"/>
    <brk id="239" max="16" man="1"/>
    <brk id="268" max="1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4"/>
  <sheetViews>
    <sheetView tabSelected="1" topLeftCell="A4" zoomScaleNormal="100" zoomScaleSheetLayoutView="75" workbookViewId="0">
      <selection activeCell="E15" sqref="E15"/>
    </sheetView>
  </sheetViews>
  <sheetFormatPr defaultColWidth="8.88671875" defaultRowHeight="13.5"/>
  <cols>
    <col min="1" max="9" width="8.88671875" style="187"/>
    <col min="10" max="10" width="9.88671875" style="187" customWidth="1"/>
    <col min="11" max="16384" width="8.88671875" style="187"/>
  </cols>
  <sheetData>
    <row r="1" spans="1:10" ht="45.75" customHeight="1" thickBot="1">
      <c r="A1" s="411" t="s">
        <v>414</v>
      </c>
      <c r="B1" s="412"/>
      <c r="C1" s="412"/>
      <c r="D1" s="412"/>
      <c r="E1" s="412"/>
      <c r="F1" s="412"/>
      <c r="G1" s="412"/>
      <c r="H1" s="412"/>
      <c r="I1" s="412"/>
      <c r="J1" s="413"/>
    </row>
    <row r="2" spans="1:10" ht="17.25">
      <c r="A2" s="414" t="s">
        <v>411</v>
      </c>
      <c r="B2" s="415"/>
      <c r="C2" s="415"/>
      <c r="D2" s="415"/>
      <c r="E2" s="415"/>
      <c r="F2" s="415"/>
      <c r="G2" s="415"/>
      <c r="H2" s="415"/>
      <c r="I2" s="415"/>
      <c r="J2" s="416"/>
    </row>
    <row r="3" spans="1:10" ht="117.75" customHeight="1">
      <c r="A3" s="405" t="s">
        <v>431</v>
      </c>
      <c r="B3" s="406"/>
      <c r="C3" s="406"/>
      <c r="D3" s="406"/>
      <c r="E3" s="406"/>
      <c r="F3" s="406"/>
      <c r="G3" s="406"/>
      <c r="H3" s="406"/>
      <c r="I3" s="406"/>
      <c r="J3" s="407"/>
    </row>
    <row r="4" spans="1:10" ht="27" customHeight="1">
      <c r="A4" s="405" t="s">
        <v>415</v>
      </c>
      <c r="B4" s="406"/>
      <c r="C4" s="406"/>
      <c r="D4" s="406"/>
      <c r="E4" s="406"/>
      <c r="F4" s="406"/>
      <c r="G4" s="406"/>
      <c r="H4" s="406"/>
      <c r="I4" s="406"/>
      <c r="J4" s="407"/>
    </row>
    <row r="5" spans="1:10" ht="63" customHeight="1">
      <c r="A5" s="405" t="s">
        <v>418</v>
      </c>
      <c r="B5" s="406"/>
      <c r="C5" s="406"/>
      <c r="D5" s="406"/>
      <c r="E5" s="406"/>
      <c r="F5" s="406"/>
      <c r="G5" s="406"/>
      <c r="H5" s="406"/>
      <c r="I5" s="406"/>
      <c r="J5" s="407"/>
    </row>
    <row r="6" spans="1:10" ht="27" customHeight="1" thickBot="1">
      <c r="A6" s="405" t="s">
        <v>416</v>
      </c>
      <c r="B6" s="406"/>
      <c r="C6" s="406"/>
      <c r="D6" s="406"/>
      <c r="E6" s="406"/>
      <c r="F6" s="406"/>
      <c r="G6" s="406"/>
      <c r="H6" s="406"/>
      <c r="I6" s="406"/>
      <c r="J6" s="407"/>
    </row>
    <row r="7" spans="1:10" ht="18" thickTop="1">
      <c r="A7" s="417" t="s">
        <v>412</v>
      </c>
      <c r="B7" s="418"/>
      <c r="C7" s="418"/>
      <c r="D7" s="418"/>
      <c r="E7" s="418"/>
      <c r="F7" s="418"/>
      <c r="G7" s="418"/>
      <c r="H7" s="418"/>
      <c r="I7" s="418"/>
      <c r="J7" s="419"/>
    </row>
    <row r="8" spans="1:10" ht="119.25" customHeight="1">
      <c r="A8" s="402" t="s">
        <v>419</v>
      </c>
      <c r="B8" s="403"/>
      <c r="C8" s="403"/>
      <c r="D8" s="403"/>
      <c r="E8" s="403"/>
      <c r="F8" s="403"/>
      <c r="G8" s="403"/>
      <c r="H8" s="403"/>
      <c r="I8" s="403"/>
      <c r="J8" s="404"/>
    </row>
    <row r="9" spans="1:10" ht="48" customHeight="1">
      <c r="A9" s="402" t="s">
        <v>420</v>
      </c>
      <c r="B9" s="403"/>
      <c r="C9" s="403"/>
      <c r="D9" s="403"/>
      <c r="E9" s="403"/>
      <c r="F9" s="403"/>
      <c r="G9" s="403"/>
      <c r="H9" s="403"/>
      <c r="I9" s="403"/>
      <c r="J9" s="404"/>
    </row>
    <row r="10" spans="1:10" ht="102" customHeight="1">
      <c r="A10" s="408" t="s">
        <v>421</v>
      </c>
      <c r="B10" s="409"/>
      <c r="C10" s="409"/>
      <c r="D10" s="409"/>
      <c r="E10" s="409"/>
      <c r="F10" s="409"/>
      <c r="G10" s="409"/>
      <c r="H10" s="409"/>
      <c r="I10" s="409"/>
      <c r="J10" s="410"/>
    </row>
    <row r="11" spans="1:10" ht="72.75" customHeight="1">
      <c r="A11" s="402" t="s">
        <v>432</v>
      </c>
      <c r="B11" s="403"/>
      <c r="C11" s="403"/>
      <c r="D11" s="403"/>
      <c r="E11" s="403"/>
      <c r="F11" s="403"/>
      <c r="G11" s="403"/>
      <c r="H11" s="403"/>
      <c r="I11" s="403"/>
      <c r="J11" s="404"/>
    </row>
    <row r="12" spans="1:10" ht="142.5" customHeight="1">
      <c r="A12" s="402" t="s">
        <v>434</v>
      </c>
      <c r="B12" s="403"/>
      <c r="C12" s="403"/>
      <c r="D12" s="403"/>
      <c r="E12" s="403"/>
      <c r="F12" s="403"/>
      <c r="G12" s="403"/>
      <c r="H12" s="403"/>
      <c r="I12" s="403"/>
      <c r="J12" s="404"/>
    </row>
    <row r="13" spans="1:10" ht="18" thickBot="1">
      <c r="A13" s="420" t="s">
        <v>433</v>
      </c>
      <c r="B13" s="421"/>
      <c r="C13" s="421"/>
      <c r="D13" s="421"/>
      <c r="E13" s="421"/>
      <c r="F13" s="421"/>
      <c r="G13" s="421"/>
      <c r="H13" s="421"/>
      <c r="I13" s="421"/>
      <c r="J13" s="422"/>
    </row>
    <row r="14" spans="1:10" ht="14.25" thickTop="1"/>
  </sheetData>
  <mergeCells count="13">
    <mergeCell ref="A13:J13"/>
    <mergeCell ref="A11:J11"/>
    <mergeCell ref="A12:J12"/>
    <mergeCell ref="A6:J6"/>
    <mergeCell ref="A10:J10"/>
    <mergeCell ref="A1:J1"/>
    <mergeCell ref="A2:J2"/>
    <mergeCell ref="A3:J3"/>
    <mergeCell ref="A4:J4"/>
    <mergeCell ref="A5:J5"/>
    <mergeCell ref="A7:J7"/>
    <mergeCell ref="A8:J8"/>
    <mergeCell ref="A9:J9"/>
  </mergeCells>
  <phoneticPr fontId="5" type="noConversion"/>
  <pageMargins left="0.74805557727813721" right="0.74805557727813721" top="0.98430556058883667" bottom="0.98430556058883667" header="0.51180553436279297" footer="0.51180553436279297"/>
  <pageSetup paperSize="9"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이름이 지정된 범위</vt:lpstr>
      </vt:variant>
      <vt:variant>
        <vt:i4>5</vt:i4>
      </vt:variant>
    </vt:vector>
  </HeadingPairs>
  <TitlesOfParts>
    <vt:vector size="10" baseType="lpstr">
      <vt:lpstr>총칙</vt:lpstr>
      <vt:lpstr>총괄</vt:lpstr>
      <vt:lpstr>총괄표</vt:lpstr>
      <vt:lpstr>내역서</vt:lpstr>
      <vt:lpstr>예산편성사유</vt:lpstr>
      <vt:lpstr>내역서!Print_Area</vt:lpstr>
      <vt:lpstr>총괄표!Print_Area</vt:lpstr>
      <vt:lpstr>총칙!Print_Area</vt:lpstr>
      <vt:lpstr>내역서!Print_Titles</vt:lpstr>
      <vt:lpstr>총괄표!Print_Titles</vt:lpstr>
    </vt:vector>
  </TitlesOfParts>
  <Company>ExTra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PC-01</dc:creator>
  <cp:lastModifiedBy>user</cp:lastModifiedBy>
  <cp:lastPrinted>2023-12-18T03:29:20Z</cp:lastPrinted>
  <dcterms:created xsi:type="dcterms:W3CDTF">2004-03-29T02:02:41Z</dcterms:created>
  <dcterms:modified xsi:type="dcterms:W3CDTF">2023-12-20T01:52:17Z</dcterms:modified>
</cp:coreProperties>
</file>