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12\Desktop\"/>
    </mc:Choice>
  </mc:AlternateContent>
  <bookViews>
    <workbookView xWindow="0" yWindow="0" windowWidth="12675" windowHeight="11760" tabRatio="664" activeTab="6"/>
  </bookViews>
  <sheets>
    <sheet name="표지" sheetId="17" r:id="rId1"/>
    <sheet name="기관현황" sheetId="24" r:id="rId2"/>
    <sheet name="17년사업보고 " sheetId="22" r:id="rId3"/>
    <sheet name="17년 결산서총괄-1" sheetId="23" r:id="rId4"/>
    <sheet name="결산총괄표" sheetId="20" r:id="rId5"/>
    <sheet name="세입" sheetId="3" r:id="rId6"/>
    <sheet name="세출" sheetId="4" r:id="rId7"/>
  </sheets>
  <externalReferences>
    <externalReference r:id="rId8"/>
    <externalReference r:id="rId9"/>
  </externalReferences>
  <definedNames>
    <definedName name="_xlnm.Print_Area" localSheetId="2">'17년사업보고 '!$A$1:$E$18</definedName>
    <definedName name="_xlnm.Print_Area" localSheetId="1">기관현황!$A$1:$D$31</definedName>
    <definedName name="_xlnm.Print_Area" localSheetId="5">세입!$A$1:$W$74</definedName>
    <definedName name="_xlnm.Print_Titles" localSheetId="4">결산총괄표!$1:$4</definedName>
    <definedName name="_xlnm.Print_Titles" localSheetId="5">세입!$1:$3</definedName>
    <definedName name="_xlnm.Print_Titles" localSheetId="6">세출!$1:$3</definedName>
  </definedNames>
  <calcPr calcId="152511"/>
</workbook>
</file>

<file path=xl/calcChain.xml><?xml version="1.0" encoding="utf-8"?>
<calcChain xmlns="http://schemas.openxmlformats.org/spreadsheetml/2006/main">
  <c r="G11" i="23" l="1"/>
  <c r="H11" i="23" s="1"/>
  <c r="G10" i="23"/>
  <c r="G9" i="23"/>
  <c r="H9" i="23" s="1"/>
  <c r="G8" i="23"/>
  <c r="H8" i="23" s="1"/>
  <c r="G7" i="23"/>
  <c r="G6" i="23"/>
  <c r="B5" i="23"/>
  <c r="C11" i="23"/>
  <c r="C6" i="23"/>
  <c r="G5" i="23" l="1"/>
  <c r="D6" i="23"/>
  <c r="E17" i="22"/>
  <c r="E6" i="22"/>
  <c r="E18" i="22" l="1"/>
  <c r="N38" i="20" l="1"/>
  <c r="G89" i="4"/>
  <c r="G87" i="4"/>
  <c r="K26" i="20" l="1"/>
  <c r="K38" i="20"/>
  <c r="K37" i="20"/>
  <c r="K36" i="20"/>
  <c r="K35" i="20"/>
  <c r="K34" i="20"/>
  <c r="K33" i="20"/>
  <c r="K32" i="20"/>
  <c r="K31" i="20"/>
  <c r="K30" i="20"/>
  <c r="K29" i="20"/>
  <c r="K28" i="20"/>
  <c r="K27" i="20"/>
  <c r="K20" i="20"/>
  <c r="K19" i="20"/>
  <c r="K18" i="20"/>
  <c r="K17" i="20"/>
  <c r="K16" i="20"/>
  <c r="K14" i="20"/>
  <c r="K13" i="20"/>
  <c r="K21" i="20"/>
  <c r="L48" i="20"/>
  <c r="L45" i="20"/>
  <c r="L42" i="20"/>
  <c r="L39" i="20"/>
  <c r="L38" i="20"/>
  <c r="L37" i="20"/>
  <c r="L36" i="20"/>
  <c r="L35" i="20"/>
  <c r="L34" i="20"/>
  <c r="L33" i="20"/>
  <c r="L32" i="20"/>
  <c r="L31" i="20"/>
  <c r="L30" i="20"/>
  <c r="L29" i="20"/>
  <c r="L28" i="20"/>
  <c r="L27" i="20"/>
  <c r="L24" i="20"/>
  <c r="L21" i="20"/>
  <c r="L20" i="20"/>
  <c r="L19" i="20"/>
  <c r="L18" i="20"/>
  <c r="L17" i="20"/>
  <c r="L16" i="20"/>
  <c r="L14" i="20"/>
  <c r="L13" i="20"/>
  <c r="L11" i="20"/>
  <c r="L10" i="20"/>
  <c r="L9" i="20"/>
  <c r="L8" i="20"/>
  <c r="K45" i="20"/>
  <c r="K42" i="20"/>
  <c r="K39" i="20"/>
  <c r="K24" i="20"/>
  <c r="K11" i="20"/>
  <c r="K10" i="20"/>
  <c r="K9" i="20"/>
  <c r="K8" i="20"/>
  <c r="D10" i="20"/>
  <c r="D24" i="20"/>
  <c r="D21" i="20"/>
  <c r="D18" i="20"/>
  <c r="D15" i="20"/>
  <c r="D14" i="20" s="1"/>
  <c r="D12" i="20"/>
  <c r="D11" i="20"/>
  <c r="D8" i="20"/>
  <c r="E53" i="4"/>
  <c r="E92" i="4"/>
  <c r="E103" i="4"/>
  <c r="D13" i="20" l="1"/>
  <c r="Q97" i="4" l="1"/>
  <c r="Q96" i="4"/>
  <c r="Q95" i="4"/>
  <c r="Q94" i="4"/>
  <c r="Q93" i="4"/>
  <c r="E89" i="4"/>
  <c r="Q91" i="4"/>
  <c r="O90" i="4"/>
  <c r="E87" i="4"/>
  <c r="E81" i="4"/>
  <c r="O87" i="4"/>
  <c r="O88" i="4"/>
  <c r="O83" i="4"/>
  <c r="D92" i="4"/>
  <c r="D89" i="4"/>
  <c r="D87" i="4"/>
  <c r="D81" i="4"/>
  <c r="D78" i="4"/>
  <c r="D75" i="4"/>
  <c r="D72" i="4"/>
  <c r="D69" i="4"/>
  <c r="D66" i="4"/>
  <c r="D63" i="4"/>
  <c r="D60" i="4"/>
  <c r="D57" i="4"/>
  <c r="D54" i="4"/>
  <c r="E78" i="4" l="1"/>
  <c r="E75" i="4"/>
  <c r="D53" i="4"/>
  <c r="U66" i="3" l="1"/>
  <c r="W66" i="3" s="1"/>
  <c r="E66" i="3" s="1"/>
  <c r="E21" i="20" s="1"/>
  <c r="U67" i="3"/>
  <c r="U56" i="3"/>
  <c r="W56" i="3" s="1"/>
  <c r="W48" i="3"/>
  <c r="W47" i="3"/>
  <c r="W57" i="3"/>
  <c r="W55" i="3"/>
  <c r="W54" i="3"/>
  <c r="W53" i="3"/>
  <c r="W52" i="3"/>
  <c r="W33" i="3"/>
  <c r="W32" i="3"/>
  <c r="D59" i="3"/>
  <c r="D58" i="3" s="1"/>
  <c r="U60" i="3"/>
  <c r="W60" i="3" s="1"/>
  <c r="E60" i="3" s="1"/>
  <c r="F60" i="3" s="1"/>
  <c r="W36" i="3"/>
  <c r="W34" i="3"/>
  <c r="W28" i="3"/>
  <c r="W27" i="3"/>
  <c r="E7" i="3"/>
  <c r="E8" i="20" s="1"/>
  <c r="S17" i="3"/>
  <c r="E15" i="20" l="1"/>
  <c r="E59" i="3"/>
  <c r="S67" i="3"/>
  <c r="Q80" i="4"/>
  <c r="O79" i="4"/>
  <c r="G78" i="4"/>
  <c r="G75" i="4"/>
  <c r="E58" i="3" l="1"/>
  <c r="F58" i="3" s="1"/>
  <c r="F59" i="3"/>
  <c r="G15" i="20"/>
  <c r="E14" i="20"/>
  <c r="C8" i="23" s="1"/>
  <c r="D8" i="23" s="1"/>
  <c r="F15" i="20"/>
  <c r="M34" i="20"/>
  <c r="N39" i="20"/>
  <c r="M39" i="20"/>
  <c r="M35" i="20"/>
  <c r="N37" i="20"/>
  <c r="M37" i="20"/>
  <c r="Q77" i="4"/>
  <c r="O76" i="4"/>
  <c r="Q74" i="4"/>
  <c r="O73" i="4"/>
  <c r="E72" i="4"/>
  <c r="Q71" i="4"/>
  <c r="O70" i="4"/>
  <c r="E69" i="4"/>
  <c r="Q68" i="4"/>
  <c r="O67" i="4"/>
  <c r="E66" i="4"/>
  <c r="E13" i="20" l="1"/>
  <c r="G14" i="20"/>
  <c r="F14" i="20"/>
  <c r="N35" i="20"/>
  <c r="G72" i="4"/>
  <c r="M33" i="20"/>
  <c r="G69" i="4"/>
  <c r="M32" i="20"/>
  <c r="G66" i="4"/>
  <c r="M31" i="20"/>
  <c r="O9" i="4"/>
  <c r="O10" i="4"/>
  <c r="O11" i="4"/>
  <c r="O12" i="4"/>
  <c r="O13" i="4"/>
  <c r="O8" i="4"/>
  <c r="S39" i="3"/>
  <c r="S38" i="3"/>
  <c r="S11" i="3"/>
  <c r="S12" i="3"/>
  <c r="S13" i="3"/>
  <c r="S14" i="3"/>
  <c r="S15" i="3"/>
  <c r="S16" i="3"/>
  <c r="W51" i="3"/>
  <c r="W50" i="3"/>
  <c r="W49" i="3"/>
  <c r="W46" i="3"/>
  <c r="W45" i="3"/>
  <c r="W44" i="3"/>
  <c r="W43" i="3"/>
  <c r="W42" i="3"/>
  <c r="W41" i="3"/>
  <c r="W29" i="3"/>
  <c r="W30" i="3"/>
  <c r="W21" i="3"/>
  <c r="W22" i="3"/>
  <c r="W23" i="3"/>
  <c r="W24" i="3"/>
  <c r="W25" i="3"/>
  <c r="W26" i="3"/>
  <c r="W31" i="3"/>
  <c r="W35" i="3"/>
  <c r="E37" i="3" l="1"/>
  <c r="E12" i="20" s="1"/>
  <c r="F12" i="20" s="1"/>
  <c r="F13" i="20"/>
  <c r="G13" i="20"/>
  <c r="E20" i="3"/>
  <c r="E11" i="20" s="1"/>
  <c r="E10" i="20" l="1"/>
  <c r="C7" i="23" s="1"/>
  <c r="F11" i="20"/>
  <c r="E19" i="3"/>
  <c r="D7" i="23" l="1"/>
  <c r="F10" i="20"/>
  <c r="M42" i="20"/>
  <c r="K41" i="20"/>
  <c r="D17" i="20"/>
  <c r="D23" i="20"/>
  <c r="D22" i="20" s="1"/>
  <c r="D20" i="20"/>
  <c r="E26" i="4"/>
  <c r="M16" i="20" s="1"/>
  <c r="E35" i="4"/>
  <c r="M18" i="20" s="1"/>
  <c r="E40" i="4"/>
  <c r="M19" i="20" s="1"/>
  <c r="E54" i="4"/>
  <c r="E60" i="4"/>
  <c r="M29" i="20" s="1"/>
  <c r="E63" i="4"/>
  <c r="M30" i="20" s="1"/>
  <c r="E107" i="4"/>
  <c r="E47" i="4"/>
  <c r="M21" i="20" s="1"/>
  <c r="E45" i="4"/>
  <c r="M20" i="20" s="1"/>
  <c r="E28" i="4"/>
  <c r="M17" i="20" s="1"/>
  <c r="E23" i="4"/>
  <c r="M13" i="20" s="1"/>
  <c r="E15" i="4"/>
  <c r="M10" i="20" s="1"/>
  <c r="E14" i="4"/>
  <c r="M9" i="20" s="1"/>
  <c r="E7" i="4"/>
  <c r="M8" i="20" s="1"/>
  <c r="E21" i="4"/>
  <c r="M11" i="20" s="1"/>
  <c r="E24" i="4"/>
  <c r="Q109" i="4"/>
  <c r="Q107" i="4"/>
  <c r="Q110" i="4"/>
  <c r="Q108" i="4"/>
  <c r="Q104" i="4"/>
  <c r="Q86" i="4"/>
  <c r="O85" i="4"/>
  <c r="Q84" i="4"/>
  <c r="O82" i="4"/>
  <c r="Q65" i="4"/>
  <c r="O64" i="4"/>
  <c r="Q62" i="4"/>
  <c r="O61" i="4"/>
  <c r="Q59" i="4"/>
  <c r="O58" i="4"/>
  <c r="Q56" i="4"/>
  <c r="O55" i="4"/>
  <c r="Q51" i="4"/>
  <c r="Q47" i="4"/>
  <c r="Q46" i="4"/>
  <c r="Q44" i="4"/>
  <c r="Q43" i="4"/>
  <c r="Q42" i="4"/>
  <c r="Q41" i="4"/>
  <c r="Q38" i="4"/>
  <c r="Q39" i="4"/>
  <c r="Q37" i="4"/>
  <c r="Q36" i="4"/>
  <c r="Q30" i="4"/>
  <c r="Q31" i="4"/>
  <c r="Q32" i="4"/>
  <c r="Q33" i="4"/>
  <c r="Q34" i="4"/>
  <c r="Q29" i="4"/>
  <c r="Q27" i="4"/>
  <c r="Q24" i="4"/>
  <c r="Q21" i="4"/>
  <c r="Q20" i="4"/>
  <c r="Q19" i="4"/>
  <c r="Q18" i="4"/>
  <c r="Q16" i="4"/>
  <c r="Q14" i="4"/>
  <c r="E70" i="3"/>
  <c r="E24" i="20" s="1"/>
  <c r="D16" i="20" l="1"/>
  <c r="N14" i="20"/>
  <c r="M14" i="20"/>
  <c r="E23" i="20"/>
  <c r="E22" i="20" s="1"/>
  <c r="G81" i="4"/>
  <c r="M27" i="20"/>
  <c r="D19" i="20"/>
  <c r="G107" i="4"/>
  <c r="M48" i="20"/>
  <c r="E22" i="4"/>
  <c r="E6" i="4"/>
  <c r="F8" i="20"/>
  <c r="D18" i="3"/>
  <c r="N36" i="20" l="1"/>
  <c r="M36" i="20"/>
  <c r="K25" i="20"/>
  <c r="K15" i="20"/>
  <c r="K12" i="20"/>
  <c r="K7" i="20"/>
  <c r="D102" i="4"/>
  <c r="D101" i="4" s="1"/>
  <c r="K44" i="20"/>
  <c r="K43" i="20" s="1"/>
  <c r="K23" i="20"/>
  <c r="E57" i="4"/>
  <c r="E50" i="4"/>
  <c r="M24" i="20" s="1"/>
  <c r="M28" i="20" l="1"/>
  <c r="K22" i="20"/>
  <c r="L44" i="20"/>
  <c r="E102" i="4"/>
  <c r="L15" i="20"/>
  <c r="M15" i="20" s="1"/>
  <c r="E25" i="4"/>
  <c r="E5" i="4" s="1"/>
  <c r="L12" i="20"/>
  <c r="M12" i="20" s="1"/>
  <c r="K6" i="20"/>
  <c r="D69" i="3"/>
  <c r="D68" i="3" s="1"/>
  <c r="U74" i="3"/>
  <c r="L26" i="20" l="1"/>
  <c r="M26" i="20" s="1"/>
  <c r="F21" i="20"/>
  <c r="G21" i="20"/>
  <c r="L43" i="20"/>
  <c r="E101" i="4"/>
  <c r="F66" i="3"/>
  <c r="N107" i="4"/>
  <c r="E106" i="4"/>
  <c r="D106" i="4"/>
  <c r="D105" i="4" s="1"/>
  <c r="G100" i="4"/>
  <c r="U72" i="3"/>
  <c r="U71" i="3"/>
  <c r="S71" i="3" s="1"/>
  <c r="U63" i="3"/>
  <c r="W63" i="3" s="1"/>
  <c r="E105" i="4" l="1"/>
  <c r="G105" i="4" s="1"/>
  <c r="G106" i="4"/>
  <c r="E20" i="20"/>
  <c r="E63" i="3"/>
  <c r="U10" i="3"/>
  <c r="S10" i="3" s="1"/>
  <c r="U9" i="3"/>
  <c r="S9" i="3" s="1"/>
  <c r="U8" i="3"/>
  <c r="S8" i="3" s="1"/>
  <c r="F20" i="20" l="1"/>
  <c r="C10" i="23"/>
  <c r="D10" i="23" s="1"/>
  <c r="E18" i="20"/>
  <c r="F18" i="20" s="1"/>
  <c r="G20" i="20"/>
  <c r="E19" i="20"/>
  <c r="F19" i="20" s="1"/>
  <c r="G18" i="20" l="1"/>
  <c r="E17" i="20"/>
  <c r="G19" i="20"/>
  <c r="E16" i="20"/>
  <c r="F16" i="20" s="1"/>
  <c r="G60" i="4"/>
  <c r="G63" i="4"/>
  <c r="G23" i="4"/>
  <c r="F17" i="20" l="1"/>
  <c r="C9" i="23"/>
  <c r="G17" i="20"/>
  <c r="G16" i="20"/>
  <c r="N48" i="20"/>
  <c r="N13" i="20"/>
  <c r="D9" i="23" l="1"/>
  <c r="C5" i="23"/>
  <c r="D5" i="23" s="1"/>
  <c r="F5" i="23" s="1"/>
  <c r="H5" i="23" s="1"/>
  <c r="D9" i="20"/>
  <c r="N33" i="20"/>
  <c r="N30" i="20"/>
  <c r="N34" i="20"/>
  <c r="N10" i="20"/>
  <c r="N32" i="20"/>
  <c r="N29" i="20"/>
  <c r="N42" i="20"/>
  <c r="N11" i="20"/>
  <c r="L7" i="20"/>
  <c r="M7" i="20" s="1"/>
  <c r="N31" i="20"/>
  <c r="N21" i="20"/>
  <c r="D49" i="4"/>
  <c r="E49" i="4"/>
  <c r="N24" i="20"/>
  <c r="N18" i="20"/>
  <c r="N19" i="20"/>
  <c r="K40" i="20" l="1"/>
  <c r="E69" i="3"/>
  <c r="K5" i="20" l="1"/>
  <c r="E68" i="3"/>
  <c r="D25" i="4"/>
  <c r="N27" i="20" l="1"/>
  <c r="D62" i="3"/>
  <c r="D6" i="3"/>
  <c r="D61" i="3" l="1"/>
  <c r="G7" i="4"/>
  <c r="G21" i="4"/>
  <c r="G24" i="4"/>
  <c r="G47" i="4"/>
  <c r="G54" i="4"/>
  <c r="L47" i="20" l="1"/>
  <c r="D99" i="4"/>
  <c r="D98" i="4" s="1"/>
  <c r="D22" i="4"/>
  <c r="D6" i="4"/>
  <c r="D7" i="20"/>
  <c r="N47" i="20" l="1"/>
  <c r="M47" i="20"/>
  <c r="D6" i="20"/>
  <c r="D5" i="20" s="1"/>
  <c r="L46" i="20"/>
  <c r="D5" i="4"/>
  <c r="D48" i="4"/>
  <c r="D52" i="4"/>
  <c r="N7" i="20"/>
  <c r="E99" i="4"/>
  <c r="G99" i="4" s="1"/>
  <c r="N20" i="20"/>
  <c r="N17" i="20"/>
  <c r="N16" i="20"/>
  <c r="G22" i="4"/>
  <c r="E65" i="3"/>
  <c r="E64" i="3" s="1"/>
  <c r="D65" i="3"/>
  <c r="D5" i="3"/>
  <c r="F18" i="4"/>
  <c r="F17" i="4"/>
  <c r="F13" i="4"/>
  <c r="F11" i="4"/>
  <c r="F10" i="4"/>
  <c r="F9" i="4"/>
  <c r="F63" i="3"/>
  <c r="F28" i="20"/>
  <c r="F40" i="20"/>
  <c r="F41" i="20"/>
  <c r="F42" i="20"/>
  <c r="Z57" i="4"/>
  <c r="V57" i="4" s="1"/>
  <c r="F56" i="4" s="1"/>
  <c r="Z60" i="4"/>
  <c r="V60" i="4" s="1"/>
  <c r="Z118" i="4"/>
  <c r="V118" i="4" s="1"/>
  <c r="L57" i="4"/>
  <c r="H57" i="4" s="1"/>
  <c r="H127" i="4"/>
  <c r="H126" i="4" s="1"/>
  <c r="H125" i="4" s="1"/>
  <c r="H124" i="4"/>
  <c r="H123" i="4" s="1"/>
  <c r="H122" i="4" s="1"/>
  <c r="L115" i="4"/>
  <c r="H115" i="4" s="1"/>
  <c r="L113" i="4"/>
  <c r="L99" i="4"/>
  <c r="L60" i="4"/>
  <c r="H60" i="4" s="1"/>
  <c r="L56" i="4"/>
  <c r="L32" i="4"/>
  <c r="L27" i="4"/>
  <c r="H27" i="4" s="1"/>
  <c r="H25" i="4"/>
  <c r="H24" i="4"/>
  <c r="L23" i="4"/>
  <c r="H23" i="4" s="1"/>
  <c r="L15" i="4"/>
  <c r="H15" i="4" s="1"/>
  <c r="L7" i="4"/>
  <c r="H7" i="4" s="1"/>
  <c r="Z27" i="4"/>
  <c r="V27" i="4" s="1"/>
  <c r="Z32" i="4"/>
  <c r="Z7" i="4"/>
  <c r="V7" i="4" s="1"/>
  <c r="Z15" i="4"/>
  <c r="V15" i="4" s="1"/>
  <c r="Z23" i="4"/>
  <c r="V23" i="4" s="1"/>
  <c r="V24" i="4"/>
  <c r="V25" i="4"/>
  <c r="Z56" i="4"/>
  <c r="Z100" i="4"/>
  <c r="Z110" i="4"/>
  <c r="Z116" i="4"/>
  <c r="V127" i="4"/>
  <c r="V126" i="4" s="1"/>
  <c r="V125" i="4" s="1"/>
  <c r="V130" i="4"/>
  <c r="V129" i="4" s="1"/>
  <c r="V128" i="4" s="1"/>
  <c r="H71" i="3"/>
  <c r="H70" i="3" s="1"/>
  <c r="H69" i="3" s="1"/>
  <c r="H68" i="3"/>
  <c r="H65" i="3" s="1"/>
  <c r="H64" i="3" s="1"/>
  <c r="H18" i="3"/>
  <c r="H6" i="3" s="1"/>
  <c r="H5" i="3" s="1"/>
  <c r="F8" i="4"/>
  <c r="F16" i="4"/>
  <c r="F19" i="4"/>
  <c r="F20" i="4"/>
  <c r="F27" i="4"/>
  <c r="F31" i="4"/>
  <c r="F44" i="4"/>
  <c r="F46" i="4"/>
  <c r="F58" i="4"/>
  <c r="G37" i="3"/>
  <c r="G38" i="3"/>
  <c r="G39" i="3"/>
  <c r="G68" i="3"/>
  <c r="G71" i="3"/>
  <c r="G72" i="3"/>
  <c r="G74" i="3"/>
  <c r="G80" i="3"/>
  <c r="N46" i="20" l="1"/>
  <c r="M46" i="20"/>
  <c r="F65" i="3"/>
  <c r="D4" i="4"/>
  <c r="N28" i="20"/>
  <c r="G40" i="4"/>
  <c r="G92" i="4"/>
  <c r="G35" i="4"/>
  <c r="G28" i="4"/>
  <c r="G50" i="4"/>
  <c r="G26" i="4"/>
  <c r="G45" i="4"/>
  <c r="G57" i="4"/>
  <c r="N12" i="20"/>
  <c r="E98" i="4"/>
  <c r="E62" i="3"/>
  <c r="E61" i="3" s="1"/>
  <c r="D64" i="3"/>
  <c r="F64" i="3" s="1"/>
  <c r="L41" i="20"/>
  <c r="F29" i="4"/>
  <c r="F50" i="4"/>
  <c r="L21" i="4"/>
  <c r="H21" i="4" s="1"/>
  <c r="H6" i="4" s="1"/>
  <c r="F45" i="4"/>
  <c r="F24" i="4"/>
  <c r="Z21" i="4"/>
  <c r="V21" i="4" s="1"/>
  <c r="F21" i="4" s="1"/>
  <c r="H22" i="4"/>
  <c r="V22" i="4"/>
  <c r="F54" i="4"/>
  <c r="F57" i="4"/>
  <c r="F23" i="4"/>
  <c r="F15" i="4"/>
  <c r="H4" i="3"/>
  <c r="G65" i="3"/>
  <c r="F28" i="4"/>
  <c r="F40" i="4"/>
  <c r="F35" i="4"/>
  <c r="F26" i="4"/>
  <c r="F7" i="4"/>
  <c r="G18" i="3"/>
  <c r="D4" i="3" l="1"/>
  <c r="F61" i="3"/>
  <c r="N41" i="20"/>
  <c r="M41" i="20"/>
  <c r="L40" i="20"/>
  <c r="G25" i="4"/>
  <c r="G98" i="4"/>
  <c r="G49" i="4"/>
  <c r="G53" i="4"/>
  <c r="F62" i="3"/>
  <c r="L23" i="20"/>
  <c r="E48" i="4"/>
  <c r="N15" i="20"/>
  <c r="E52" i="4"/>
  <c r="N26" i="20"/>
  <c r="H26" i="4"/>
  <c r="H5" i="4" s="1"/>
  <c r="V6" i="4"/>
  <c r="F6" i="4" s="1"/>
  <c r="V26" i="4"/>
  <c r="F25" i="4" s="1"/>
  <c r="F22" i="4"/>
  <c r="G70" i="3"/>
  <c r="G64" i="3"/>
  <c r="F49" i="4"/>
  <c r="E4" i="4" l="1"/>
  <c r="G4" i="4" s="1"/>
  <c r="N23" i="20"/>
  <c r="M23" i="20"/>
  <c r="N40" i="20"/>
  <c r="M40" i="20"/>
  <c r="G48" i="4"/>
  <c r="G52" i="4"/>
  <c r="G5" i="4"/>
  <c r="L6" i="20"/>
  <c r="M6" i="20" s="1"/>
  <c r="L22" i="20"/>
  <c r="L25" i="20"/>
  <c r="V5" i="4"/>
  <c r="V4" i="4" s="1"/>
  <c r="H4" i="4"/>
  <c r="F48" i="4"/>
  <c r="G69" i="3"/>
  <c r="N25" i="20" l="1"/>
  <c r="M25" i="20"/>
  <c r="N22" i="20"/>
  <c r="M22" i="20"/>
  <c r="N6" i="20"/>
  <c r="L5" i="20"/>
  <c r="F5" i="4"/>
  <c r="N5" i="20" l="1"/>
  <c r="M5" i="20"/>
  <c r="F4" i="4"/>
  <c r="F7" i="3"/>
  <c r="E6" i="3" l="1"/>
  <c r="E7" i="20" l="1"/>
  <c r="F7" i="20" s="1"/>
  <c r="G8" i="20"/>
  <c r="G6" i="3"/>
  <c r="E5" i="3"/>
  <c r="F6" i="3"/>
  <c r="F5" i="3" l="1"/>
  <c r="G5" i="3"/>
  <c r="G7" i="20"/>
  <c r="E6" i="20"/>
  <c r="F6" i="20" l="1"/>
  <c r="G6" i="20"/>
  <c r="F19" i="3" l="1"/>
  <c r="E18" i="3"/>
  <c r="E4" i="3" s="1"/>
  <c r="F18" i="3" l="1"/>
  <c r="E9" i="20"/>
  <c r="E5" i="20" s="1"/>
  <c r="G10" i="20"/>
  <c r="F5" i="20" l="1"/>
  <c r="F9" i="20"/>
  <c r="F4" i="3"/>
  <c r="G4" i="3"/>
  <c r="G9" i="20"/>
  <c r="G5" i="20" l="1"/>
</calcChain>
</file>

<file path=xl/comments1.xml><?xml version="1.0" encoding="utf-8"?>
<comments xmlns="http://schemas.openxmlformats.org/spreadsheetml/2006/main">
  <authors>
    <author>admin</author>
  </authors>
  <commentList>
    <comment ref="E18" authorId="0" shapeId="0">
      <text>
        <r>
          <rPr>
            <b/>
            <sz val="9"/>
            <color indexed="81"/>
            <rFont val="굴림"/>
            <family val="3"/>
            <charset val="129"/>
          </rPr>
          <t>admin:</t>
        </r>
        <r>
          <rPr>
            <sz val="9"/>
            <color indexed="81"/>
            <rFont val="굴림"/>
            <family val="3"/>
            <charset val="129"/>
          </rPr>
          <t xml:space="preserve">
꼭 2014년 결산 금액과 일치할 것 </t>
        </r>
      </text>
    </comment>
  </commentList>
</comments>
</file>

<file path=xl/sharedStrings.xml><?xml version="1.0" encoding="utf-8"?>
<sst xmlns="http://schemas.openxmlformats.org/spreadsheetml/2006/main" count="1147" uniqueCount="493">
  <si>
    <t>.</t>
    <phoneticPr fontId="3" type="noConversion"/>
  </si>
  <si>
    <t>본봉</t>
    <phoneticPr fontId="3" type="noConversion"/>
  </si>
  <si>
    <t>○ 제수당</t>
    <phoneticPr fontId="3" type="noConversion"/>
  </si>
  <si>
    <t>명절휴가비</t>
    <phoneticPr fontId="3" type="noConversion"/>
  </si>
  <si>
    <t>직책수당</t>
    <phoneticPr fontId="3" type="noConversion"/>
  </si>
  <si>
    <t>법인수당</t>
    <phoneticPr fontId="3" type="noConversion"/>
  </si>
  <si>
    <t>○ 수용비 및 수수료</t>
    <phoneticPr fontId="3" type="noConversion"/>
  </si>
  <si>
    <t>도서구입비</t>
    <phoneticPr fontId="3" type="noConversion"/>
  </si>
  <si>
    <t>○ 자산취득비</t>
    <phoneticPr fontId="3" type="noConversion"/>
  </si>
  <si>
    <t>부식비(시비)</t>
    <phoneticPr fontId="3" type="noConversion"/>
  </si>
  <si>
    <t>○ 잡지출</t>
    <phoneticPr fontId="3" type="noConversion"/>
  </si>
  <si>
    <t>○ 예비비</t>
    <phoneticPr fontId="3" type="noConversion"/>
  </si>
  <si>
    <t>가족기능강화</t>
    <phoneticPr fontId="3" type="noConversion"/>
  </si>
  <si>
    <t>○ 급여</t>
    <phoneticPr fontId="3" type="noConversion"/>
  </si>
  <si>
    <t>홍보사업</t>
    <phoneticPr fontId="3" type="noConversion"/>
  </si>
  <si>
    <t>연구개발사업</t>
    <phoneticPr fontId="3" type="noConversion"/>
  </si>
  <si>
    <t>기타프로그램</t>
    <phoneticPr fontId="3" type="noConversion"/>
  </si>
  <si>
    <t>시설운영회의</t>
    <phoneticPr fontId="3" type="noConversion"/>
  </si>
  <si>
    <t>소식지발송</t>
    <phoneticPr fontId="3" type="noConversion"/>
  </si>
  <si>
    <t>입소가족간담회</t>
    <phoneticPr fontId="3" type="noConversion"/>
  </si>
  <si>
    <t>자원후원자행사</t>
    <phoneticPr fontId="3" type="noConversion"/>
  </si>
  <si>
    <t>-</t>
    <phoneticPr fontId="3" type="noConversion"/>
  </si>
  <si>
    <t>01사무비</t>
    <phoneticPr fontId="3" type="noConversion"/>
  </si>
  <si>
    <t>02재산조성비</t>
    <phoneticPr fontId="3" type="noConversion"/>
  </si>
  <si>
    <t>위험물안전관리자회비</t>
    <phoneticPr fontId="3" type="noConversion"/>
  </si>
  <si>
    <t>시설물분 환경개선부담금(1,2기분)</t>
    <phoneticPr fontId="3" type="noConversion"/>
  </si>
  <si>
    <t>찬양예배</t>
    <phoneticPr fontId="3" type="noConversion"/>
  </si>
  <si>
    <t>○ 행정cell사업비</t>
    <phoneticPr fontId="3" type="noConversion"/>
  </si>
  <si>
    <t>입원비(보조금)</t>
    <phoneticPr fontId="3" type="noConversion"/>
  </si>
  <si>
    <t>잡수입</t>
    <phoneticPr fontId="3" type="noConversion"/>
  </si>
  <si>
    <t>사회복지법인   청 광</t>
    <phoneticPr fontId="3" type="noConversion"/>
  </si>
  <si>
    <t>하이닉스글로벌인재개발원 교육비</t>
    <phoneticPr fontId="3" type="noConversion"/>
  </si>
  <si>
    <t>직원 교통사고입원으로 인한 보상보험금</t>
    <phoneticPr fontId="3" type="noConversion"/>
  </si>
  <si>
    <t>재직자교육 환급금(노동부)</t>
    <phoneticPr fontId="3" type="noConversion"/>
  </si>
  <si>
    <t>SK텔레콤 옥상송신탑 설치임대료 및 전기료</t>
    <phoneticPr fontId="3" type="noConversion"/>
  </si>
  <si>
    <t>헤어밴드작업</t>
    <phoneticPr fontId="3" type="noConversion"/>
  </si>
  <si>
    <t>가족수당</t>
    <phoneticPr fontId="3" type="noConversion"/>
  </si>
  <si>
    <t>해외연수지원</t>
    <phoneticPr fontId="3" type="noConversion"/>
  </si>
  <si>
    <t>세면대수리</t>
    <phoneticPr fontId="3" type="noConversion"/>
  </si>
  <si>
    <t>정수기수리</t>
    <phoneticPr fontId="3" type="noConversion"/>
  </si>
  <si>
    <t>서랍수리</t>
    <phoneticPr fontId="3" type="noConversion"/>
  </si>
  <si>
    <t>2층 자동문수리</t>
    <phoneticPr fontId="3" type="noConversion"/>
  </si>
  <si>
    <t>식당 손세정대 수리</t>
    <phoneticPr fontId="3" type="noConversion"/>
  </si>
  <si>
    <t>칼도마소독기 수리</t>
    <phoneticPr fontId="3" type="noConversion"/>
  </si>
  <si>
    <t>냉장고(식당)</t>
    <phoneticPr fontId="3" type="noConversion"/>
  </si>
  <si>
    <t>결연사업</t>
    <phoneticPr fontId="3" type="noConversion"/>
  </si>
  <si>
    <t>가족수당</t>
    <phoneticPr fontId="3" type="noConversion"/>
  </si>
  <si>
    <t>산재보험</t>
    <phoneticPr fontId="3" type="noConversion"/>
  </si>
  <si>
    <t>●</t>
    <phoneticPr fontId="3" type="noConversion"/>
  </si>
  <si>
    <t>.</t>
    <phoneticPr fontId="3" type="noConversion"/>
  </si>
  <si>
    <t>-</t>
    <phoneticPr fontId="3" type="noConversion"/>
  </si>
  <si>
    <t>11월30일현재</t>
    <phoneticPr fontId="3" type="noConversion"/>
  </si>
  <si>
    <t>11/30까지 결산내역</t>
    <phoneticPr fontId="3" type="noConversion"/>
  </si>
  <si>
    <t>결산액</t>
    <phoneticPr fontId="3" type="noConversion"/>
  </si>
  <si>
    <t xml:space="preserve">○ </t>
    <phoneticPr fontId="3" type="noConversion"/>
  </si>
  <si>
    <t>퇴직적립금</t>
    <phoneticPr fontId="3" type="noConversion"/>
  </si>
  <si>
    <t>보조금</t>
    <phoneticPr fontId="3" type="noConversion"/>
  </si>
  <si>
    <t>국민연금</t>
    <phoneticPr fontId="3" type="noConversion"/>
  </si>
  <si>
    <t>고용보험</t>
    <phoneticPr fontId="3" type="noConversion"/>
  </si>
  <si>
    <t>○ 기타후생경비</t>
    <phoneticPr fontId="3" type="noConversion"/>
  </si>
  <si>
    <t>○ 기관운영비</t>
    <phoneticPr fontId="3" type="noConversion"/>
  </si>
  <si>
    <t>○ 직책보조비</t>
    <phoneticPr fontId="3" type="noConversion"/>
  </si>
  <si>
    <t>○ 회의비</t>
    <phoneticPr fontId="3" type="noConversion"/>
  </si>
  <si>
    <t>○ 여비</t>
    <phoneticPr fontId="3" type="noConversion"/>
  </si>
  <si>
    <t>교육 및 출장비</t>
    <phoneticPr fontId="3" type="noConversion"/>
  </si>
  <si>
    <t>해외연수지원</t>
    <phoneticPr fontId="3" type="noConversion"/>
  </si>
  <si>
    <t>사무용품비</t>
    <phoneticPr fontId="3" type="noConversion"/>
  </si>
  <si>
    <t>인쇄비</t>
    <phoneticPr fontId="3" type="noConversion"/>
  </si>
  <si>
    <t>식당물품</t>
    <phoneticPr fontId="3" type="noConversion"/>
  </si>
  <si>
    <t>면도기수리</t>
    <phoneticPr fontId="3" type="noConversion"/>
  </si>
  <si>
    <t>서랍수리</t>
    <phoneticPr fontId="3" type="noConversion"/>
  </si>
  <si>
    <t>2층 자동문수리</t>
    <phoneticPr fontId="3" type="noConversion"/>
  </si>
  <si>
    <t>식당 손세정대 수리</t>
    <phoneticPr fontId="3" type="noConversion"/>
  </si>
  <si>
    <t>세면대수리</t>
    <phoneticPr fontId="3" type="noConversion"/>
  </si>
  <si>
    <t>칼도마소독기 수리</t>
    <phoneticPr fontId="3" type="noConversion"/>
  </si>
  <si>
    <t>정수기수리</t>
    <phoneticPr fontId="3" type="noConversion"/>
  </si>
  <si>
    <t>○ 공공요금</t>
    <phoneticPr fontId="3" type="noConversion"/>
  </si>
  <si>
    <t>우편료</t>
    <phoneticPr fontId="3" type="noConversion"/>
  </si>
  <si>
    <t>○ 제세공과금</t>
    <phoneticPr fontId="3" type="noConversion"/>
  </si>
  <si>
    <t>위험물안전관리자회비</t>
    <phoneticPr fontId="3" type="noConversion"/>
  </si>
  <si>
    <t>시설물분 환경개선부담금(1,2기분)</t>
    <phoneticPr fontId="3" type="noConversion"/>
  </si>
  <si>
    <t>자동차세</t>
    <phoneticPr fontId="3" type="noConversion"/>
  </si>
  <si>
    <t>○ 차량비</t>
    <phoneticPr fontId="3" type="noConversion"/>
  </si>
  <si>
    <t>정비 및 유지비</t>
    <phoneticPr fontId="3" type="noConversion"/>
  </si>
  <si>
    <t>냉장고(식당)</t>
    <phoneticPr fontId="3" type="noConversion"/>
  </si>
  <si>
    <t>입원비(보조금)</t>
    <phoneticPr fontId="3" type="noConversion"/>
  </si>
  <si>
    <t>부식비(시비)</t>
    <phoneticPr fontId="3" type="noConversion"/>
  </si>
  <si>
    <t>○ 수용기관경비</t>
    <phoneticPr fontId="3" type="noConversion"/>
  </si>
  <si>
    <t>○ 피복비</t>
    <phoneticPr fontId="3" type="noConversion"/>
  </si>
  <si>
    <t>원내외식</t>
    <phoneticPr fontId="3" type="noConversion"/>
  </si>
  <si>
    <t>정기행사프로그램</t>
    <phoneticPr fontId="3" type="noConversion"/>
  </si>
  <si>
    <t>한마음경로대잔치</t>
    <phoneticPr fontId="3" type="noConversion"/>
  </si>
  <si>
    <t>지역사회프로그램</t>
    <phoneticPr fontId="3" type="noConversion"/>
  </si>
  <si>
    <t>가족기능강화</t>
    <phoneticPr fontId="3" type="noConversion"/>
  </si>
  <si>
    <t>홍보사업</t>
    <phoneticPr fontId="3" type="noConversion"/>
  </si>
  <si>
    <t>연구개발사업</t>
    <phoneticPr fontId="3" type="noConversion"/>
  </si>
  <si>
    <t>기타프로그램</t>
    <phoneticPr fontId="3" type="noConversion"/>
  </si>
  <si>
    <t>찬양예배</t>
    <phoneticPr fontId="3" type="noConversion"/>
  </si>
  <si>
    <t>○ 행정cell사업비</t>
    <phoneticPr fontId="3" type="noConversion"/>
  </si>
  <si>
    <t>시설운영회의</t>
    <phoneticPr fontId="3" type="noConversion"/>
  </si>
  <si>
    <t>소식지발송</t>
    <phoneticPr fontId="3" type="noConversion"/>
  </si>
  <si>
    <t>입소가족간담회</t>
    <phoneticPr fontId="3" type="noConversion"/>
  </si>
  <si>
    <t>자원후원자행사</t>
    <phoneticPr fontId="3" type="noConversion"/>
  </si>
  <si>
    <t>결연사업</t>
    <phoneticPr fontId="3" type="noConversion"/>
  </si>
  <si>
    <t>○ 잡지출</t>
    <phoneticPr fontId="3" type="noConversion"/>
  </si>
  <si>
    <t>○ 예비비</t>
    <phoneticPr fontId="3" type="noConversion"/>
  </si>
  <si>
    <t>세 출 총 계</t>
    <phoneticPr fontId="3" type="noConversion"/>
  </si>
  <si>
    <t>세  입</t>
    <phoneticPr fontId="3" type="noConversion"/>
  </si>
  <si>
    <t>세  출</t>
    <phoneticPr fontId="3" type="noConversion"/>
  </si>
  <si>
    <t>관</t>
    <phoneticPr fontId="3" type="noConversion"/>
  </si>
  <si>
    <t>항</t>
    <phoneticPr fontId="3" type="noConversion"/>
  </si>
  <si>
    <t>목</t>
    <phoneticPr fontId="3" type="noConversion"/>
  </si>
  <si>
    <t xml:space="preserve">○세입 </t>
    <phoneticPr fontId="3" type="noConversion"/>
  </si>
  <si>
    <t>과     목</t>
    <phoneticPr fontId="3" type="noConversion"/>
  </si>
  <si>
    <t>추가액</t>
    <phoneticPr fontId="3" type="noConversion"/>
  </si>
  <si>
    <t>11월30일현재</t>
    <phoneticPr fontId="3" type="noConversion"/>
  </si>
  <si>
    <t>관</t>
    <phoneticPr fontId="3" type="noConversion"/>
  </si>
  <si>
    <t xml:space="preserve">항 </t>
    <phoneticPr fontId="3" type="noConversion"/>
  </si>
  <si>
    <t>목</t>
    <phoneticPr fontId="3" type="noConversion"/>
  </si>
  <si>
    <t>결산액</t>
    <phoneticPr fontId="3" type="noConversion"/>
  </si>
  <si>
    <t>과     목</t>
    <phoneticPr fontId="3" type="noConversion"/>
  </si>
  <si>
    <t>추가액</t>
    <phoneticPr fontId="3" type="noConversion"/>
  </si>
  <si>
    <t>11월30일현재</t>
    <phoneticPr fontId="3" type="noConversion"/>
  </si>
  <si>
    <t>11월까지 결산내역</t>
    <phoneticPr fontId="3" type="noConversion"/>
  </si>
  <si>
    <t xml:space="preserve">항 </t>
    <phoneticPr fontId="3" type="noConversion"/>
  </si>
  <si>
    <t>결산액</t>
    <phoneticPr fontId="3" type="noConversion"/>
  </si>
  <si>
    <t>11/30까지 결산내역</t>
    <phoneticPr fontId="3" type="noConversion"/>
  </si>
  <si>
    <t xml:space="preserve">○ 세출 </t>
    <phoneticPr fontId="3" type="noConversion"/>
  </si>
  <si>
    <t>예산</t>
    <phoneticPr fontId="3" type="noConversion"/>
  </si>
  <si>
    <t>결산</t>
    <phoneticPr fontId="3" type="noConversion"/>
  </si>
  <si>
    <t>증감</t>
    <phoneticPr fontId="3" type="noConversion"/>
  </si>
  <si>
    <t>예산</t>
    <phoneticPr fontId="3" type="noConversion"/>
  </si>
  <si>
    <t>세출총계</t>
    <phoneticPr fontId="3" type="noConversion"/>
  </si>
  <si>
    <t>03사업비</t>
    <phoneticPr fontId="3" type="noConversion"/>
  </si>
  <si>
    <t>세입총계</t>
    <phoneticPr fontId="3" type="noConversion"/>
  </si>
  <si>
    <t>세입총계</t>
    <phoneticPr fontId="3" type="noConversion"/>
  </si>
  <si>
    <t>.</t>
    <phoneticPr fontId="3" type="noConversion"/>
  </si>
  <si>
    <t>● 실비입소비용</t>
    <phoneticPr fontId="3" type="noConversion"/>
  </si>
  <si>
    <t>건강보험</t>
    <phoneticPr fontId="3" type="noConversion"/>
  </si>
  <si>
    <t>●</t>
    <phoneticPr fontId="3" type="noConversion"/>
  </si>
  <si>
    <t>고용보험</t>
    <phoneticPr fontId="3" type="noConversion"/>
  </si>
  <si>
    <t>특별위로금</t>
    <phoneticPr fontId="3" type="noConversion"/>
  </si>
  <si>
    <t>-</t>
    <phoneticPr fontId="3" type="noConversion"/>
  </si>
  <si>
    <t>법인전입금</t>
    <phoneticPr fontId="3" type="noConversion"/>
  </si>
  <si>
    <t>● 전년도이월금</t>
    <phoneticPr fontId="3" type="noConversion"/>
  </si>
  <si>
    <t>● 예금이자</t>
    <phoneticPr fontId="3" type="noConversion"/>
  </si>
  <si>
    <t>실습지도비</t>
    <phoneticPr fontId="3" type="noConversion"/>
  </si>
  <si>
    <t>직원 및 방문자식대</t>
    <phoneticPr fontId="3" type="noConversion"/>
  </si>
  <si>
    <t>보조금수입</t>
    <phoneticPr fontId="3" type="noConversion"/>
  </si>
  <si>
    <t>01사무비</t>
    <phoneticPr fontId="3" type="noConversion"/>
  </si>
  <si>
    <t>02재산조성비</t>
    <phoneticPr fontId="3" type="noConversion"/>
  </si>
  <si>
    <t>산출기초(원)</t>
    <phoneticPr fontId="3" type="noConversion"/>
  </si>
  <si>
    <t>(단위:천원)</t>
    <phoneticPr fontId="3" type="noConversion"/>
  </si>
  <si>
    <t>부산동구시니어클럽</t>
    <phoneticPr fontId="3" type="noConversion"/>
  </si>
  <si>
    <t>부산동구시니어클럽</t>
    <phoneticPr fontId="3" type="noConversion"/>
  </si>
  <si>
    <t>01사업수입</t>
    <phoneticPr fontId="3" type="noConversion"/>
  </si>
  <si>
    <t>청춘6099사업</t>
    <phoneticPr fontId="3" type="noConversion"/>
  </si>
  <si>
    <t>● 사업비</t>
    <phoneticPr fontId="3" type="noConversion"/>
  </si>
  <si>
    <t>운영비지원</t>
    <phoneticPr fontId="3" type="noConversion"/>
  </si>
  <si>
    <t>관장</t>
    <phoneticPr fontId="3" type="noConversion"/>
  </si>
  <si>
    <t>장기요양보험료</t>
    <phoneticPr fontId="3" type="noConversion"/>
  </si>
  <si>
    <t>복사기렌털료</t>
    <phoneticPr fontId="3" type="noConversion"/>
  </si>
  <si>
    <t>정수기렌털료</t>
    <phoneticPr fontId="3" type="noConversion"/>
  </si>
  <si>
    <t>기타수수료</t>
    <phoneticPr fontId="3" type="noConversion"/>
  </si>
  <si>
    <t>전기료</t>
    <phoneticPr fontId="3" type="noConversion"/>
  </si>
  <si>
    <t>기타제세</t>
    <phoneticPr fontId="3" type="noConversion"/>
  </si>
  <si>
    <t>차량보험료</t>
    <phoneticPr fontId="3" type="noConversion"/>
  </si>
  <si>
    <t>○ 난방비(석유)</t>
    <phoneticPr fontId="3" type="noConversion"/>
  </si>
  <si>
    <t>한땀한땀사업</t>
    <phoneticPr fontId="3" type="noConversion"/>
  </si>
  <si>
    <t>인건비</t>
    <phoneticPr fontId="3" type="noConversion"/>
  </si>
  <si>
    <t>○</t>
    <phoneticPr fontId="3" type="noConversion"/>
  </si>
  <si>
    <t>*</t>
    <phoneticPr fontId="3" type="noConversion"/>
  </si>
  <si>
    <t>÷</t>
    <phoneticPr fontId="3" type="noConversion"/>
  </si>
  <si>
    <t>한땀한땀사업</t>
    <phoneticPr fontId="3" type="noConversion"/>
  </si>
  <si>
    <t>11인건비</t>
    <phoneticPr fontId="3" type="noConversion"/>
  </si>
  <si>
    <t>111급여</t>
    <phoneticPr fontId="3" type="noConversion"/>
  </si>
  <si>
    <t>115퇴직적립금</t>
    <phoneticPr fontId="3" type="noConversion"/>
  </si>
  <si>
    <t>116사회보험</t>
    <phoneticPr fontId="3" type="noConversion"/>
  </si>
  <si>
    <t>12업무추진비</t>
    <phoneticPr fontId="3" type="noConversion"/>
  </si>
  <si>
    <t>121기관운영비</t>
    <phoneticPr fontId="3" type="noConversion"/>
  </si>
  <si>
    <t>123직원회의비</t>
    <phoneticPr fontId="3" type="noConversion"/>
  </si>
  <si>
    <t>13운영비</t>
    <phoneticPr fontId="3" type="noConversion"/>
  </si>
  <si>
    <t>131여비</t>
    <phoneticPr fontId="3" type="noConversion"/>
  </si>
  <si>
    <t>133공공요금</t>
    <phoneticPr fontId="3" type="noConversion"/>
  </si>
  <si>
    <t>134제세공과금</t>
    <phoneticPr fontId="3" type="noConversion"/>
  </si>
  <si>
    <t>135차량비</t>
    <phoneticPr fontId="3" type="noConversion"/>
  </si>
  <si>
    <t>136연료비</t>
    <phoneticPr fontId="3" type="noConversion"/>
  </si>
  <si>
    <t>21시설비</t>
    <phoneticPr fontId="3" type="noConversion"/>
  </si>
  <si>
    <t>31사업비</t>
    <phoneticPr fontId="3" type="noConversion"/>
  </si>
  <si>
    <t>311한땀한땀사업</t>
    <phoneticPr fontId="3" type="noConversion"/>
  </si>
  <si>
    <t>312청춘6099사업</t>
    <phoneticPr fontId="3" type="noConversion"/>
  </si>
  <si>
    <t>06잡지출</t>
    <phoneticPr fontId="3" type="noConversion"/>
  </si>
  <si>
    <t>61잡지출</t>
    <phoneticPr fontId="3" type="noConversion"/>
  </si>
  <si>
    <t>611잡지출</t>
    <phoneticPr fontId="3" type="noConversion"/>
  </si>
  <si>
    <t>11사업수입</t>
    <phoneticPr fontId="3" type="noConversion"/>
  </si>
  <si>
    <t>111사업수입</t>
    <phoneticPr fontId="3" type="noConversion"/>
  </si>
  <si>
    <t>03보조금 수입</t>
    <phoneticPr fontId="3" type="noConversion"/>
  </si>
  <si>
    <t>31보조금수입</t>
    <phoneticPr fontId="3" type="noConversion"/>
  </si>
  <si>
    <t>08잡수입</t>
    <phoneticPr fontId="3" type="noConversion"/>
  </si>
  <si>
    <t>06전입금</t>
    <phoneticPr fontId="3" type="noConversion"/>
  </si>
  <si>
    <t>61전입금</t>
    <phoneticPr fontId="3" type="noConversion"/>
  </si>
  <si>
    <t>611전입금</t>
    <phoneticPr fontId="3" type="noConversion"/>
  </si>
  <si>
    <t>81잡수입</t>
    <phoneticPr fontId="3" type="noConversion"/>
  </si>
  <si>
    <t>812잡수입</t>
    <phoneticPr fontId="3" type="noConversion"/>
  </si>
  <si>
    <t>01사업수입</t>
    <phoneticPr fontId="3" type="noConversion"/>
  </si>
  <si>
    <t>111사업수입</t>
    <phoneticPr fontId="3" type="noConversion"/>
  </si>
  <si>
    <t>03보조금수입</t>
    <phoneticPr fontId="3" type="noConversion"/>
  </si>
  <si>
    <t>117기타후생경비</t>
    <phoneticPr fontId="3" type="noConversion"/>
  </si>
  <si>
    <t>131여비</t>
    <phoneticPr fontId="3" type="noConversion"/>
  </si>
  <si>
    <t>132수용비및수수료</t>
    <phoneticPr fontId="3" type="noConversion"/>
  </si>
  <si>
    <t>133공공요금</t>
    <phoneticPr fontId="3" type="noConversion"/>
  </si>
  <si>
    <t>134제세공과금</t>
    <phoneticPr fontId="3" type="noConversion"/>
  </si>
  <si>
    <t>03사업비</t>
    <phoneticPr fontId="3" type="noConversion"/>
  </si>
  <si>
    <t>311한땀한땀사업</t>
    <phoneticPr fontId="3" type="noConversion"/>
  </si>
  <si>
    <t>117기타후생경비</t>
    <phoneticPr fontId="3" type="noConversion"/>
  </si>
  <si>
    <t>○ 후생경비</t>
    <phoneticPr fontId="3" type="noConversion"/>
  </si>
  <si>
    <t>증감</t>
    <phoneticPr fontId="3" type="noConversion"/>
  </si>
  <si>
    <t>우렁할매사업</t>
    <phoneticPr fontId="3" type="noConversion"/>
  </si>
  <si>
    <t>다이나믹6070택배</t>
    <phoneticPr fontId="3" type="noConversion"/>
  </si>
  <si>
    <t>일자리 보조금</t>
    <phoneticPr fontId="3" type="noConversion"/>
  </si>
  <si>
    <t>전담인력인건비</t>
    <phoneticPr fontId="3" type="noConversion"/>
  </si>
  <si>
    <t>사업비</t>
    <phoneticPr fontId="3" type="noConversion"/>
  </si>
  <si>
    <t>313우렁할매사업</t>
    <phoneticPr fontId="3" type="noConversion"/>
  </si>
  <si>
    <t>다이나믹택배사업</t>
    <phoneticPr fontId="3" type="noConversion"/>
  </si>
  <si>
    <t>건강보험료</t>
    <phoneticPr fontId="3" type="noConversion"/>
  </si>
  <si>
    <t>중앙협회비</t>
    <phoneticPr fontId="3" type="noConversion"/>
  </si>
  <si>
    <t>부산협회비</t>
    <phoneticPr fontId="3" type="noConversion"/>
  </si>
  <si>
    <t>차량구입(할부금)</t>
    <phoneticPr fontId="3" type="noConversion"/>
  </si>
  <si>
    <t>211자산취득비</t>
    <phoneticPr fontId="3" type="noConversion"/>
  </si>
  <si>
    <t>313우렁할매사업</t>
    <phoneticPr fontId="3" type="noConversion"/>
  </si>
  <si>
    <t>07이월금</t>
    <phoneticPr fontId="3" type="noConversion"/>
  </si>
  <si>
    <t>71이월금</t>
    <phoneticPr fontId="3" type="noConversion"/>
  </si>
  <si>
    <t>711이월금</t>
    <phoneticPr fontId="3" type="noConversion"/>
  </si>
  <si>
    <t>71이월글</t>
    <phoneticPr fontId="3" type="noConversion"/>
  </si>
  <si>
    <t>=</t>
    <phoneticPr fontId="3" type="noConversion"/>
  </si>
  <si>
    <t>=</t>
    <phoneticPr fontId="3" type="noConversion"/>
  </si>
  <si>
    <t>법인전입금</t>
    <phoneticPr fontId="3" type="noConversion"/>
  </si>
  <si>
    <t>● 이월금</t>
    <phoneticPr fontId="3" type="noConversion"/>
  </si>
  <si>
    <t>동구문화지킴이인건비</t>
    <phoneticPr fontId="3" type="noConversion"/>
  </si>
  <si>
    <t>동구문화지킴이사업비</t>
    <phoneticPr fontId="3" type="noConversion"/>
  </si>
  <si>
    <t>이바구자전거사업</t>
    <phoneticPr fontId="3" type="noConversion"/>
  </si>
  <si>
    <t>직원</t>
    <phoneticPr fontId="3" type="noConversion"/>
  </si>
  <si>
    <t>예금이자 및 기타수입반납금</t>
    <phoneticPr fontId="3" type="noConversion"/>
  </si>
  <si>
    <t>08이월금</t>
    <phoneticPr fontId="3" type="noConversion"/>
  </si>
  <si>
    <t>81이월금</t>
    <phoneticPr fontId="3" type="noConversion"/>
  </si>
  <si>
    <t>811이월금</t>
    <phoneticPr fontId="3" type="noConversion"/>
  </si>
  <si>
    <t>06잡지출</t>
    <phoneticPr fontId="3" type="noConversion"/>
  </si>
  <si>
    <t>07예비비 및 기타</t>
    <phoneticPr fontId="3" type="noConversion"/>
  </si>
  <si>
    <t>07예비비 및 기타</t>
    <phoneticPr fontId="3" type="noConversion"/>
  </si>
  <si>
    <t>71반환금</t>
    <phoneticPr fontId="3" type="noConversion"/>
  </si>
  <si>
    <t>711반환금</t>
    <phoneticPr fontId="3" type="noConversion"/>
  </si>
  <si>
    <t>-</t>
    <phoneticPr fontId="3" type="noConversion"/>
  </si>
  <si>
    <t>132수용비 및 수수료</t>
    <phoneticPr fontId="3" type="noConversion"/>
  </si>
  <si>
    <t>어린이대공원 녹지관리사업</t>
    <phoneticPr fontId="3" type="noConversion"/>
  </si>
  <si>
    <t>지역형사업</t>
    <phoneticPr fontId="3" type="noConversion"/>
  </si>
  <si>
    <t>어린이대공원사업</t>
    <phoneticPr fontId="3" type="noConversion"/>
  </si>
  <si>
    <t>`</t>
    <phoneticPr fontId="3" type="noConversion"/>
  </si>
  <si>
    <t>후원금 이월금</t>
    <phoneticPr fontId="3" type="noConversion"/>
  </si>
  <si>
    <t>311국고보조금</t>
    <phoneticPr fontId="3" type="noConversion"/>
  </si>
  <si>
    <t>인건비보조금</t>
    <phoneticPr fontId="3" type="noConversion"/>
  </si>
  <si>
    <t>운영비보조금</t>
    <phoneticPr fontId="3" type="noConversion"/>
  </si>
  <si>
    <t>이바구자전거</t>
    <phoneticPr fontId="3" type="noConversion"/>
  </si>
  <si>
    <t>화통한할매도시락</t>
    <phoneticPr fontId="3" type="noConversion"/>
  </si>
  <si>
    <t>일자리 시군구보조금</t>
    <phoneticPr fontId="3" type="noConversion"/>
  </si>
  <si>
    <t>기타잡수입</t>
    <phoneticPr fontId="3" type="noConversion"/>
  </si>
  <si>
    <t xml:space="preserve">● </t>
    <phoneticPr fontId="3" type="noConversion"/>
  </si>
  <si>
    <t>하하호호사업</t>
    <phoneticPr fontId="3" type="noConversion"/>
  </si>
  <si>
    <t>화통한할매밥상사업</t>
    <phoneticPr fontId="3" type="noConversion"/>
  </si>
  <si>
    <t>화통한할매도시락사업</t>
    <phoneticPr fontId="3" type="noConversion"/>
  </si>
  <si>
    <t>이바구자전거사업</t>
    <phoneticPr fontId="3" type="noConversion"/>
  </si>
  <si>
    <t>다이나믹6070택배사업</t>
    <phoneticPr fontId="3" type="noConversion"/>
  </si>
  <si>
    <t>이자및전담인건비</t>
    <phoneticPr fontId="3" type="noConversion"/>
  </si>
  <si>
    <t>사업수익이월금</t>
    <phoneticPr fontId="3" type="noConversion"/>
  </si>
  <si>
    <t>전입금이월금</t>
    <phoneticPr fontId="3" type="noConversion"/>
  </si>
  <si>
    <t>후원금이월금</t>
    <phoneticPr fontId="3" type="noConversion"/>
  </si>
  <si>
    <t>화통한밥상사업</t>
    <phoneticPr fontId="3" type="noConversion"/>
  </si>
  <si>
    <t>인건비</t>
    <phoneticPr fontId="3" type="noConversion"/>
  </si>
  <si>
    <t>사업비</t>
    <phoneticPr fontId="3" type="noConversion"/>
  </si>
  <si>
    <t>314다이나믹택배</t>
    <phoneticPr fontId="3" type="noConversion"/>
  </si>
  <si>
    <t>315이바구자전거</t>
    <phoneticPr fontId="3" type="noConversion"/>
  </si>
  <si>
    <t>316화통한할매도시락</t>
    <phoneticPr fontId="3" type="noConversion"/>
  </si>
  <si>
    <t>317어린이대공원사업</t>
    <phoneticPr fontId="3" type="noConversion"/>
  </si>
  <si>
    <t>318화통한밥상사업</t>
    <phoneticPr fontId="3" type="noConversion"/>
  </si>
  <si>
    <t>319하하호호사업</t>
    <phoneticPr fontId="3" type="noConversion"/>
  </si>
  <si>
    <t>320지역형사업</t>
    <phoneticPr fontId="3" type="noConversion"/>
  </si>
  <si>
    <t>321전담인력</t>
    <phoneticPr fontId="3" type="noConversion"/>
  </si>
  <si>
    <t>동구문화지킴이인건비</t>
    <phoneticPr fontId="3" type="noConversion"/>
  </si>
  <si>
    <t>전담인력인건비반납금</t>
    <phoneticPr fontId="3" type="noConversion"/>
  </si>
  <si>
    <t>전입금 및 기타수입</t>
    <phoneticPr fontId="3" type="noConversion"/>
  </si>
  <si>
    <t>311국고보조금</t>
    <phoneticPr fontId="3" type="noConversion"/>
  </si>
  <si>
    <t>314다이나믹택배사업</t>
    <phoneticPr fontId="3" type="noConversion"/>
  </si>
  <si>
    <t>316화통한할매도시락</t>
    <phoneticPr fontId="3" type="noConversion"/>
  </si>
  <si>
    <t>319하하호호사업</t>
    <phoneticPr fontId="3" type="noConversion"/>
  </si>
  <si>
    <t>318화통한밥상사업</t>
    <phoneticPr fontId="3" type="noConversion"/>
  </si>
  <si>
    <t>317어린이대공원사업</t>
    <phoneticPr fontId="3" type="noConversion"/>
  </si>
  <si>
    <t>2017년 결산 총괄표</t>
    <phoneticPr fontId="3" type="noConversion"/>
  </si>
  <si>
    <t>화통한할매밥상</t>
    <phoneticPr fontId="3" type="noConversion"/>
  </si>
  <si>
    <t>하하호호</t>
    <phoneticPr fontId="3" type="noConversion"/>
  </si>
  <si>
    <t>너나우리지킴이인건비</t>
    <phoneticPr fontId="3" type="noConversion"/>
  </si>
  <si>
    <t>너나우리지킴이사업비</t>
    <phoneticPr fontId="3" type="noConversion"/>
  </si>
  <si>
    <t>인센티브</t>
    <phoneticPr fontId="3" type="noConversion"/>
  </si>
  <si>
    <t>04후원금수입</t>
    <phoneticPr fontId="3" type="noConversion"/>
  </si>
  <si>
    <t>41후원금수입</t>
    <phoneticPr fontId="3" type="noConversion"/>
  </si>
  <si>
    <t>412비지정후원금</t>
    <phoneticPr fontId="3" type="noConversion"/>
  </si>
  <si>
    <t>후원금수입</t>
    <phoneticPr fontId="3" type="noConversion"/>
  </si>
  <si>
    <t>하하호호</t>
    <phoneticPr fontId="3" type="noConversion"/>
  </si>
  <si>
    <t>영재교육카드제작사업</t>
    <phoneticPr fontId="3" type="noConversion"/>
  </si>
  <si>
    <t>부산특화사업</t>
    <phoneticPr fontId="3" type="noConversion"/>
  </si>
  <si>
    <t>고령자운전성향조사연구비</t>
    <phoneticPr fontId="3" type="noConversion"/>
  </si>
  <si>
    <t>기타잡수입</t>
    <phoneticPr fontId="3" type="noConversion"/>
  </si>
  <si>
    <t>322영재교육카드제작사업</t>
    <phoneticPr fontId="3" type="noConversion"/>
  </si>
  <si>
    <t>323기타사업</t>
    <phoneticPr fontId="3" type="noConversion"/>
  </si>
  <si>
    <t>과장</t>
    <phoneticPr fontId="3" type="noConversion"/>
  </si>
  <si>
    <t>대리</t>
    <phoneticPr fontId="3" type="noConversion"/>
  </si>
  <si>
    <t>대리</t>
    <phoneticPr fontId="3" type="noConversion"/>
  </si>
  <si>
    <t>사무실임대료(주차비포함)</t>
    <phoneticPr fontId="3" type="noConversion"/>
  </si>
  <si>
    <t>전화료(FAX)</t>
    <phoneticPr fontId="3" type="noConversion"/>
  </si>
  <si>
    <t>통신료(인터넷전화)</t>
    <phoneticPr fontId="3" type="noConversion"/>
  </si>
  <si>
    <t>동구문화지킴이사업비</t>
    <phoneticPr fontId="3" type="noConversion"/>
  </si>
  <si>
    <t>너나우리지킴이인건비</t>
    <phoneticPr fontId="3" type="noConversion"/>
  </si>
  <si>
    <t>너나우리지킴이사업비</t>
    <phoneticPr fontId="3" type="noConversion"/>
  </si>
  <si>
    <t>영재교육카드제작사업</t>
    <phoneticPr fontId="3" type="noConversion"/>
  </si>
  <si>
    <t>기타사업</t>
    <phoneticPr fontId="3" type="noConversion"/>
  </si>
  <si>
    <t>직원교육 및 연수비</t>
    <phoneticPr fontId="3" type="noConversion"/>
  </si>
  <si>
    <t>어버이날행사비</t>
    <phoneticPr fontId="3" type="noConversion"/>
  </si>
  <si>
    <t>고령자 운전성향조사 연구비</t>
    <phoneticPr fontId="3" type="noConversion"/>
  </si>
  <si>
    <t>송년회행사비</t>
    <phoneticPr fontId="3" type="noConversion"/>
  </si>
  <si>
    <t>보조금 이월금(전담인력비, 예금이자,사업비)</t>
    <phoneticPr fontId="3" type="noConversion"/>
  </si>
  <si>
    <t>312시군구보조금</t>
    <phoneticPr fontId="3" type="noConversion"/>
  </si>
  <si>
    <t>312시군구보조금</t>
    <phoneticPr fontId="3" type="noConversion"/>
  </si>
  <si>
    <t>04후원금수입</t>
    <phoneticPr fontId="3" type="noConversion"/>
  </si>
  <si>
    <t>41후원금수입</t>
    <phoneticPr fontId="3" type="noConversion"/>
  </si>
  <si>
    <t>411비지정후원금</t>
    <phoneticPr fontId="3" type="noConversion"/>
  </si>
  <si>
    <t>322영재교육카드사업</t>
    <phoneticPr fontId="3" type="noConversion"/>
  </si>
  <si>
    <t>323기타사업</t>
    <phoneticPr fontId="3" type="noConversion"/>
  </si>
  <si>
    <t>(기관명 : 부산동구시니어클럽)</t>
    <phoneticPr fontId="32" type="noConversion"/>
  </si>
  <si>
    <t>사업구분</t>
    <phoneticPr fontId="32" type="noConversion"/>
  </si>
  <si>
    <t>사 업 명</t>
    <phoneticPr fontId="32" type="noConversion"/>
  </si>
  <si>
    <t>내    용</t>
    <phoneticPr fontId="32" type="noConversion"/>
  </si>
  <si>
    <t>실적(정원/참여인원)</t>
    <phoneticPr fontId="32" type="noConversion"/>
  </si>
  <si>
    <t>소요금액(천원)</t>
    <phoneticPr fontId="32" type="noConversion"/>
  </si>
  <si>
    <t>지역형</t>
    <phoneticPr fontId="32" type="noConversion"/>
  </si>
  <si>
    <t>동구문화지킴이</t>
    <phoneticPr fontId="32" type="noConversion"/>
  </si>
  <si>
    <t>산복도로 공공시설물 관리 및
동구 문화 여행객들에게 안내</t>
    <phoneticPr fontId="42" type="noConversion"/>
  </si>
  <si>
    <t>소    계</t>
    <phoneticPr fontId="42" type="noConversion"/>
  </si>
  <si>
    <t>시장형</t>
    <phoneticPr fontId="32" type="noConversion"/>
  </si>
  <si>
    <t>한땀한땀</t>
    <phoneticPr fontId="42" type="noConversion"/>
  </si>
  <si>
    <t>미싱작업으로 외주받아 납품</t>
    <phoneticPr fontId="42" type="noConversion"/>
  </si>
  <si>
    <t>청춘6099</t>
    <phoneticPr fontId="42" type="noConversion"/>
  </si>
  <si>
    <t>사무용품,기념품 등 유통전문</t>
    <phoneticPr fontId="42" type="noConversion"/>
  </si>
  <si>
    <t>우렁할매</t>
    <phoneticPr fontId="42" type="noConversion"/>
  </si>
  <si>
    <t>원룸 또는 투룸, 빌라, 아파트 청소</t>
    <phoneticPr fontId="42" type="noConversion"/>
  </si>
  <si>
    <t>다이나믹6070택배</t>
    <phoneticPr fontId="42" type="noConversion"/>
  </si>
  <si>
    <t>아파트 택배물품 배달</t>
    <phoneticPr fontId="42" type="noConversion"/>
  </si>
  <si>
    <t>화통한할매도시락</t>
    <phoneticPr fontId="42" type="noConversion"/>
  </si>
  <si>
    <t>매장운영을 통한 도시락 판매</t>
    <phoneticPr fontId="42" type="noConversion"/>
  </si>
  <si>
    <t>이바구자전거</t>
    <phoneticPr fontId="42" type="noConversion"/>
  </si>
  <si>
    <t>전기자전거로 코스 운영 및 안내</t>
    <phoneticPr fontId="42" type="noConversion"/>
  </si>
  <si>
    <t>민주공원식당 및 카페 운영</t>
    <phoneticPr fontId="42" type="noConversion"/>
  </si>
  <si>
    <t>천연다시팩 소분 및 포장</t>
    <phoneticPr fontId="42" type="noConversion"/>
  </si>
  <si>
    <t>고유사업</t>
    <phoneticPr fontId="42" type="noConversion"/>
  </si>
  <si>
    <t>어린이대공원</t>
    <phoneticPr fontId="42" type="noConversion"/>
  </si>
  <si>
    <t>어린이대공원 녹지관리</t>
    <phoneticPr fontId="42" type="noConversion"/>
  </si>
  <si>
    <t>합   계</t>
    <phoneticPr fontId="32" type="noConversion"/>
  </si>
  <si>
    <r>
      <t xml:space="preserve">                                             (기관명 : 부산동구시니어클럽)                                          </t>
    </r>
    <r>
      <rPr>
        <sz val="9"/>
        <color indexed="8"/>
        <rFont val="맑은 고딕"/>
        <family val="3"/>
        <charset val="129"/>
      </rPr>
      <t>&lt;단위:천원&gt;</t>
    </r>
    <phoneticPr fontId="32" type="noConversion"/>
  </si>
  <si>
    <t>수  입</t>
    <phoneticPr fontId="32" type="noConversion"/>
  </si>
  <si>
    <t>지  출</t>
    <phoneticPr fontId="32" type="noConversion"/>
  </si>
  <si>
    <t>관</t>
    <phoneticPr fontId="32" type="noConversion"/>
  </si>
  <si>
    <t>예산액
(A)</t>
    <phoneticPr fontId="32" type="noConversion"/>
  </si>
  <si>
    <t>결산액
(B)</t>
    <phoneticPr fontId="32" type="noConversion"/>
  </si>
  <si>
    <r>
      <t>증감
(</t>
    </r>
    <r>
      <rPr>
        <sz val="10"/>
        <color indexed="8"/>
        <rFont val="맑은 고딕"/>
        <family val="3"/>
        <charset val="129"/>
      </rPr>
      <t>A-B</t>
    </r>
    <r>
      <rPr>
        <sz val="10"/>
        <color indexed="8"/>
        <rFont val="맑은 고딕"/>
        <family val="3"/>
        <charset val="129"/>
      </rPr>
      <t>)</t>
    </r>
    <phoneticPr fontId="32" type="noConversion"/>
  </si>
  <si>
    <t>예산액
(A)</t>
    <phoneticPr fontId="32" type="noConversion"/>
  </si>
  <si>
    <t>결산액
(B)</t>
    <phoneticPr fontId="32" type="noConversion"/>
  </si>
  <si>
    <r>
      <t xml:space="preserve">총 </t>
    </r>
    <r>
      <rPr>
        <sz val="10"/>
        <color indexed="8"/>
        <rFont val="맑은 고딕"/>
        <family val="3"/>
        <charset val="129"/>
      </rPr>
      <t xml:space="preserve"> </t>
    </r>
    <r>
      <rPr>
        <sz val="10"/>
        <color indexed="8"/>
        <rFont val="맑은 고딕"/>
        <family val="3"/>
        <charset val="129"/>
      </rPr>
      <t>계</t>
    </r>
    <phoneticPr fontId="32" type="noConversion"/>
  </si>
  <si>
    <t>사업수입</t>
    <phoneticPr fontId="32" type="noConversion"/>
  </si>
  <si>
    <t>사무비</t>
    <phoneticPr fontId="32" type="noConversion"/>
  </si>
  <si>
    <t>보조금수입</t>
    <phoneticPr fontId="32" type="noConversion"/>
  </si>
  <si>
    <t>재산조성비</t>
    <phoneticPr fontId="32" type="noConversion"/>
  </si>
  <si>
    <t>전입금</t>
    <phoneticPr fontId="32" type="noConversion"/>
  </si>
  <si>
    <t>사업비</t>
    <phoneticPr fontId="32" type="noConversion"/>
  </si>
  <si>
    <t>잡수입</t>
    <phoneticPr fontId="32" type="noConversion"/>
  </si>
  <si>
    <t>잡지출</t>
    <phoneticPr fontId="32" type="noConversion"/>
  </si>
  <si>
    <t>이월금</t>
    <phoneticPr fontId="32" type="noConversion"/>
  </si>
  <si>
    <t>-</t>
    <phoneticPr fontId="32" type="noConversion"/>
  </si>
  <si>
    <t>예비비및기타</t>
    <phoneticPr fontId="32" type="noConversion"/>
  </si>
  <si>
    <t>수  입</t>
    <phoneticPr fontId="32" type="noConversion"/>
  </si>
  <si>
    <t>지  출</t>
    <phoneticPr fontId="32" type="noConversion"/>
  </si>
  <si>
    <t>관</t>
    <phoneticPr fontId="32" type="noConversion"/>
  </si>
  <si>
    <t>증감사유</t>
    <phoneticPr fontId="32" type="noConversion"/>
  </si>
  <si>
    <t>관</t>
    <phoneticPr fontId="32" type="noConversion"/>
  </si>
  <si>
    <t>사업수입</t>
    <phoneticPr fontId="32" type="noConversion"/>
  </si>
  <si>
    <t>사  무  비</t>
    <phoneticPr fontId="32" type="noConversion"/>
  </si>
  <si>
    <t>보조금수입</t>
    <phoneticPr fontId="32" type="noConversion"/>
  </si>
  <si>
    <t>-</t>
    <phoneticPr fontId="3" type="noConversion"/>
  </si>
  <si>
    <t>재산조성비</t>
    <phoneticPr fontId="32" type="noConversion"/>
  </si>
  <si>
    <t>전  입  금</t>
    <phoneticPr fontId="32" type="noConversion"/>
  </si>
  <si>
    <t>-</t>
    <phoneticPr fontId="3" type="noConversion"/>
  </si>
  <si>
    <t>사  업  비</t>
    <phoneticPr fontId="32" type="noConversion"/>
  </si>
  <si>
    <t>잡  수  입</t>
    <phoneticPr fontId="32" type="noConversion"/>
  </si>
  <si>
    <t>잡  지  출</t>
    <phoneticPr fontId="32" type="noConversion"/>
  </si>
  <si>
    <t>이  월  금</t>
    <phoneticPr fontId="32" type="noConversion"/>
  </si>
  <si>
    <r>
      <t xml:space="preserve">기관 현황
</t>
    </r>
    <r>
      <rPr>
        <sz val="11"/>
        <color indexed="8"/>
        <rFont val="맑은 고딕"/>
        <family val="3"/>
        <charset val="129"/>
      </rPr>
      <t xml:space="preserve">(2017. 01. 01 - 2017. 12. 31) </t>
    </r>
    <phoneticPr fontId="32" type="noConversion"/>
  </si>
  <si>
    <t>기관명</t>
    <phoneticPr fontId="32" type="noConversion"/>
  </si>
  <si>
    <t>부산동구시니어클럽</t>
    <phoneticPr fontId="32" type="noConversion"/>
  </si>
  <si>
    <t>기관장</t>
    <phoneticPr fontId="32" type="noConversion"/>
  </si>
  <si>
    <t>이동훈</t>
    <phoneticPr fontId="32" type="noConversion"/>
  </si>
  <si>
    <t>주소</t>
    <phoneticPr fontId="32" type="noConversion"/>
  </si>
  <si>
    <t>부산 동구 수정동 초량상로 161
SMC빌딩 2층</t>
    <phoneticPr fontId="32" type="noConversion"/>
  </si>
  <si>
    <t>전화번호</t>
    <phoneticPr fontId="32" type="noConversion"/>
  </si>
  <si>
    <t>051-714-6099</t>
    <phoneticPr fontId="32" type="noConversion"/>
  </si>
  <si>
    <t>운영유형</t>
    <phoneticPr fontId="32" type="noConversion"/>
  </si>
  <si>
    <t>□직영   ■위탁   □기타</t>
    <phoneticPr fontId="32" type="noConversion"/>
  </si>
  <si>
    <t>규모</t>
    <phoneticPr fontId="32" type="noConversion"/>
  </si>
  <si>
    <r>
      <t xml:space="preserve"> </t>
    </r>
    <r>
      <rPr>
        <sz val="11"/>
        <rFont val="맑은 고딕"/>
        <family val="3"/>
        <charset val="129"/>
      </rPr>
      <t>151.48㎡</t>
    </r>
    <phoneticPr fontId="32" type="noConversion"/>
  </si>
  <si>
    <t>직원인원</t>
    <phoneticPr fontId="32" type="noConversion"/>
  </si>
  <si>
    <t>9명</t>
    <phoneticPr fontId="32" type="noConversion"/>
  </si>
  <si>
    <t>일자리 참여자 수</t>
    <phoneticPr fontId="32" type="noConversion"/>
  </si>
  <si>
    <t xml:space="preserve">주요연혁    </t>
    <phoneticPr fontId="32" type="noConversion"/>
  </si>
  <si>
    <t>2012.07.17</t>
    <phoneticPr fontId="32" type="noConversion"/>
  </si>
  <si>
    <t>부산광역시로부터 부산동구시니어클럽 지정</t>
    <phoneticPr fontId="32" type="noConversion"/>
  </si>
  <si>
    <t>2012.09.01</t>
    <phoneticPr fontId="32" type="noConversion"/>
  </si>
  <si>
    <t>부산동구시니어클럽 업무 개시</t>
    <phoneticPr fontId="32" type="noConversion"/>
  </si>
  <si>
    <t>2012.09.21</t>
    <phoneticPr fontId="32" type="noConversion"/>
  </si>
  <si>
    <t>부산동구시니어클럽 개소식</t>
    <phoneticPr fontId="32" type="noConversion"/>
  </si>
  <si>
    <t>한땀한땀 사업단, 청춘6099 사업단 오픈</t>
    <phoneticPr fontId="42" type="noConversion"/>
  </si>
  <si>
    <t>2013년</t>
    <phoneticPr fontId="32" type="noConversion"/>
  </si>
  <si>
    <t xml:space="preserve">우렁할매 사업단, 청정마실 사업단, 다이나믹6070택배 사업단 오픈 </t>
    <phoneticPr fontId="42" type="noConversion"/>
  </si>
  <si>
    <t>2014년</t>
    <phoneticPr fontId="32" type="noConversion"/>
  </si>
  <si>
    <t>전통시장 시니어물류센터 사업단, 이바구자전거 사업단 오픈</t>
    <phoneticPr fontId="32" type="noConversion"/>
  </si>
  <si>
    <t>2015년</t>
    <phoneticPr fontId="32" type="noConversion"/>
  </si>
  <si>
    <t>동네일등꼬치 사업단, 어린이공원녹지관리 사업단 오픈</t>
    <phoneticPr fontId="32" type="noConversion"/>
  </si>
  <si>
    <t>2016년</t>
    <phoneticPr fontId="32" type="noConversion"/>
  </si>
  <si>
    <t>화통한할매도시락 사업단 오픈</t>
    <phoneticPr fontId="32" type="noConversion"/>
  </si>
  <si>
    <t>2017년</t>
    <phoneticPr fontId="32" type="noConversion"/>
  </si>
  <si>
    <t>화통한할매밥상사업단, 하하호호사업단 오픈</t>
    <phoneticPr fontId="32" type="noConversion"/>
  </si>
  <si>
    <t>주요사업내용</t>
    <phoneticPr fontId="32" type="noConversion"/>
  </si>
  <si>
    <t>동구문화지킴이
(지역형)</t>
    <phoneticPr fontId="42" type="noConversion"/>
  </si>
  <si>
    <t>동구의 산복도로 르네상스 사업의 공공시설물인 장기려기념 더나눔, 유치환의 우체통등의 시설물 관리 및 여행객들에게 동구의 역사 설명</t>
    <phoneticPr fontId="42" type="noConversion"/>
  </si>
  <si>
    <t>너나지킴이
(지역형)</t>
    <phoneticPr fontId="32" type="noConversion"/>
  </si>
  <si>
    <t>고독사 고위험군 대상자 안부 확인</t>
    <phoneticPr fontId="32" type="noConversion"/>
  </si>
  <si>
    <t>한땀한땀사업단</t>
    <phoneticPr fontId="32" type="noConversion"/>
  </si>
  <si>
    <t xml:space="preserve"> 미싱기술사업단으로 미싱관련 물량 외주 받아 작업 실시</t>
    <phoneticPr fontId="32" type="noConversion"/>
  </si>
  <si>
    <t>청춘6099사업단</t>
    <phoneticPr fontId="32" type="noConversion"/>
  </si>
  <si>
    <t>유통판매전문사업단으로 사무용품, 기념품, 답례품, 커피용품 등 판매</t>
    <phoneticPr fontId="32" type="noConversion"/>
  </si>
  <si>
    <t>우렁할매사업단</t>
    <phoneticPr fontId="32" type="noConversion"/>
  </si>
  <si>
    <t xml:space="preserve"> 원룸, 투룸 또는 소규모 아파트 등에 가사 지원</t>
    <phoneticPr fontId="32" type="noConversion"/>
  </si>
  <si>
    <t>다이나믹6070택배사업단</t>
    <phoneticPr fontId="32" type="noConversion"/>
  </si>
  <si>
    <t>아파트 택배 물품 배달</t>
    <phoneticPr fontId="32" type="noConversion"/>
  </si>
  <si>
    <t>이바구자전거</t>
    <phoneticPr fontId="32" type="noConversion"/>
  </si>
  <si>
    <t>전기자전거에 관광객을 태워 초량 이바구길 코스별 가이드</t>
    <phoneticPr fontId="32" type="noConversion"/>
  </si>
  <si>
    <t>화통한할매도시락</t>
    <phoneticPr fontId="32" type="noConversion"/>
  </si>
  <si>
    <t>매장운영을 통한 도시락 제조 및 판매 배달</t>
    <phoneticPr fontId="32" type="noConversion"/>
  </si>
  <si>
    <t>화통한할매밥상</t>
    <phoneticPr fontId="32" type="noConversion"/>
  </si>
  <si>
    <t>민주공원식당 및 카페 운영</t>
    <phoneticPr fontId="32" type="noConversion"/>
  </si>
  <si>
    <t>하하호호</t>
    <phoneticPr fontId="32" type="noConversion"/>
  </si>
  <si>
    <t>천연다시팩 소분 및 포장</t>
    <phoneticPr fontId="32" type="noConversion"/>
  </si>
  <si>
    <t>영재교육카드</t>
    <phoneticPr fontId="32" type="noConversion"/>
  </si>
  <si>
    <t>영재교육카드 정렬 및 포장</t>
    <phoneticPr fontId="32" type="noConversion"/>
  </si>
  <si>
    <t>어린이대공원녹지관리</t>
    <phoneticPr fontId="32" type="noConversion"/>
  </si>
  <si>
    <t>어린이대공원 녹지관리 및 산불예방</t>
    <phoneticPr fontId="32" type="noConversion"/>
  </si>
  <si>
    <t>주요사업성과</t>
    <phoneticPr fontId="32" type="noConversion"/>
  </si>
  <si>
    <t>2017년  결산총괄</t>
    <phoneticPr fontId="32" type="noConversion"/>
  </si>
  <si>
    <t>2017년 사업보고</t>
    <phoneticPr fontId="32" type="noConversion"/>
  </si>
  <si>
    <t>162/181</t>
    <phoneticPr fontId="42" type="noConversion"/>
  </si>
  <si>
    <t>너나우리지킴이</t>
    <phoneticPr fontId="42" type="noConversion"/>
  </si>
  <si>
    <t>고독사 고위험군 대상자 안부확인</t>
    <phoneticPr fontId="42" type="noConversion"/>
  </si>
  <si>
    <t>50/64</t>
    <phoneticPr fontId="3" type="noConversion"/>
  </si>
  <si>
    <t>212/245</t>
    <phoneticPr fontId="42" type="noConversion"/>
  </si>
  <si>
    <t>26/30</t>
    <phoneticPr fontId="3" type="noConversion"/>
  </si>
  <si>
    <t>18/19</t>
    <phoneticPr fontId="42" type="noConversion"/>
  </si>
  <si>
    <t>60/74</t>
    <phoneticPr fontId="42" type="noConversion"/>
  </si>
  <si>
    <t>30/30</t>
    <phoneticPr fontId="42" type="noConversion"/>
  </si>
  <si>
    <t>화통한할매밥상</t>
    <phoneticPr fontId="42" type="noConversion"/>
  </si>
  <si>
    <t>25/26</t>
    <phoneticPr fontId="42" type="noConversion"/>
  </si>
  <si>
    <t>31/31</t>
    <phoneticPr fontId="42" type="noConversion"/>
  </si>
  <si>
    <t>하하호호</t>
    <phoneticPr fontId="42" type="noConversion"/>
  </si>
  <si>
    <t>영재교육카드 정렬 및 포장</t>
    <phoneticPr fontId="3" type="noConversion"/>
  </si>
  <si>
    <t>20/24</t>
    <phoneticPr fontId="3" type="noConversion"/>
  </si>
  <si>
    <t>10/8</t>
    <phoneticPr fontId="42" type="noConversion"/>
  </si>
  <si>
    <t>20/20</t>
    <phoneticPr fontId="42" type="noConversion"/>
  </si>
  <si>
    <t>15/18</t>
    <phoneticPr fontId="42" type="noConversion"/>
  </si>
  <si>
    <t>255/280</t>
    <phoneticPr fontId="42" type="noConversion"/>
  </si>
  <si>
    <t>467/525</t>
    <phoneticPr fontId="42" type="noConversion"/>
  </si>
  <si>
    <t>525명</t>
    <phoneticPr fontId="32" type="noConversion"/>
  </si>
  <si>
    <t>후원금</t>
    <phoneticPr fontId="3" type="noConversion"/>
  </si>
  <si>
    <t>시장형 사업단 사업 수입이 예산대비 총 14,001천원 감소</t>
    <phoneticPr fontId="32" type="noConversion"/>
  </si>
  <si>
    <t>-</t>
    <phoneticPr fontId="32" type="noConversion"/>
  </si>
  <si>
    <t>시장형 사업단 수익금 및 보조금 이월 발생</t>
    <phoneticPr fontId="32" type="noConversion"/>
  </si>
  <si>
    <r>
      <rPr>
        <b/>
        <sz val="12"/>
        <color theme="1"/>
        <rFont val="맑은 고딕"/>
        <family val="3"/>
        <charset val="129"/>
      </rPr>
      <t xml:space="preserve">
○ 2017년 부산광역시 부산특화노인일자리 공모사업 선정
 </t>
    </r>
    <r>
      <rPr>
        <sz val="10"/>
        <color theme="1"/>
        <rFont val="맑은 고딕"/>
        <family val="3"/>
        <charset val="129"/>
      </rPr>
      <t>• 사업단 명 : 영재교육카드
 • 창출 일자리 수 : 20명</t>
    </r>
    <r>
      <rPr>
        <b/>
        <sz val="10"/>
        <color theme="1"/>
        <rFont val="맑은 고딕"/>
        <family val="3"/>
        <charset val="129"/>
      </rPr>
      <t xml:space="preserve">
</t>
    </r>
    <r>
      <rPr>
        <b/>
        <sz val="12"/>
        <color theme="1"/>
        <rFont val="맑은 고딕"/>
        <family val="3"/>
        <charset val="129"/>
      </rPr>
      <t xml:space="preserve">
○ 2016년 노인일자리 및 사회활동지원사업 평가대회 대상 수상 </t>
    </r>
    <r>
      <rPr>
        <sz val="10"/>
        <color theme="1"/>
        <rFont val="맑은 고딕"/>
        <family val="3"/>
        <charset val="129"/>
      </rPr>
      <t xml:space="preserve">
 • 훈격 : 보건복지부 장관상
 • 포상 : 해외 연수 (미국)
 • 참여 : 과장 안득주
 • 일시 : 11월 05일 ~ 11월 12일
</t>
    </r>
    <r>
      <rPr>
        <b/>
        <sz val="12"/>
        <color theme="1"/>
        <rFont val="맑은 고딕"/>
        <family val="3"/>
        <charset val="129"/>
      </rPr>
      <t>○ 2016년 시장형 최우수 사업단 선정으로 인센티브 지원</t>
    </r>
    <r>
      <rPr>
        <sz val="14"/>
        <color theme="1"/>
        <rFont val="맑은 고딕"/>
        <family val="3"/>
        <charset val="129"/>
      </rPr>
      <t xml:space="preserve"> 
</t>
    </r>
    <r>
      <rPr>
        <sz val="10"/>
        <color theme="1"/>
        <rFont val="맑은 고딕"/>
        <family val="3"/>
        <charset val="129"/>
      </rPr>
      <t xml:space="preserve"> • 사업단 명 : 청춘6099, 다이나믹6070택배 사업단
 • 금액 : 15,442,000원
</t>
    </r>
    <r>
      <rPr>
        <b/>
        <sz val="12"/>
        <color theme="1"/>
        <rFont val="맑은 고딕"/>
        <family val="3"/>
        <charset val="129"/>
      </rPr>
      <t xml:space="preserve">○ 고령자운전성향 연구 조사 협약 체결
</t>
    </r>
    <r>
      <rPr>
        <sz val="10"/>
        <color theme="1"/>
        <rFont val="맑은 고딕"/>
        <family val="3"/>
        <charset val="129"/>
      </rPr>
      <t xml:space="preserve"> • 내용 : 고량자운전 성향 연구 조사  진행으로 연구비 확보
 • 대상기관 : 한국기계연구원
 • 금액 : 7,000,000원
</t>
    </r>
    <r>
      <rPr>
        <b/>
        <sz val="12"/>
        <color theme="1"/>
        <rFont val="맑은 고딕"/>
        <family val="3"/>
        <charset val="129"/>
      </rPr>
      <t/>
    </r>
    <phoneticPr fontId="32" type="noConversion"/>
  </si>
  <si>
    <t>영재교육카드제작
 (특화일자리사업)</t>
    <phoneticPr fontId="3" type="noConversion"/>
  </si>
  <si>
    <t>예산대비 50천원 증가</t>
    <phoneticPr fontId="3" type="noConversion"/>
  </si>
  <si>
    <t xml:space="preserve">기관운영비, 수용비및수수료 등 예산대비 총 970천원 감소 </t>
    <phoneticPr fontId="32" type="noConversion"/>
  </si>
  <si>
    <t>청춘6099, 다이나믹6070택배사업단 수익금 감소 및 공익형 추경사업비 반환금 발생등 예산대비 총 75,592천원 감소</t>
    <phoneticPr fontId="3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</si>
</sst>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">
    <numFmt numFmtId="42" formatCode="_-&quot;₩&quot;* #,##0_-;\-&quot;₩&quot;* #,##0_-;_-&quot;₩&quot;* &quot;-&quot;_-;_-@_-"/>
    <numFmt numFmtId="41" formatCode="_-* #,##0_-;\-* #,##0_-;_-* &quot;-&quot;_-;_-@_-"/>
    <numFmt numFmtId="176" formatCode="#&quot;원&quot;"/>
    <numFmt numFmtId="177" formatCode="#&quot;분기&quot;"/>
    <numFmt numFmtId="178" formatCode="#,&quot;천&quot;"/>
    <numFmt numFmtId="179" formatCode="#,##0_ "/>
    <numFmt numFmtId="180" formatCode="#,##0_);[Red]\(#,##0\)"/>
    <numFmt numFmtId="181" formatCode="#.#&quot;%&quot;"/>
    <numFmt numFmtId="182" formatCode="#.##&quot;%&quot;"/>
    <numFmt numFmtId="183" formatCode="0.#&quot;%&quot;"/>
    <numFmt numFmtId="184" formatCode="0.##&quot;%&quot;"/>
    <numFmt numFmtId="185" formatCode="#&quot;월&quot;"/>
    <numFmt numFmtId="186" formatCode="#&quot;회&quot;"/>
    <numFmt numFmtId="187" formatCode="#&quot;명&quot;"/>
    <numFmt numFmtId="188" formatCode="0_);[Red]\(0\)"/>
    <numFmt numFmtId="189" formatCode="#&quot;대&quot;"/>
    <numFmt numFmtId="190" formatCode="_-* #,##0_-;\-* #,##0_-;_-* &quot;-&quot;??_-;_-@_-"/>
    <numFmt numFmtId="191" formatCode="#,##0;[Red]#,##0"/>
    <numFmt numFmtId="192" formatCode="#,###&quot;회&quot;"/>
  </numFmts>
  <fonts count="6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sz val="9"/>
      <name val="굴림"/>
      <family val="3"/>
      <charset val="129"/>
    </font>
    <font>
      <sz val="11"/>
      <name val="가을체"/>
      <family val="1"/>
      <charset val="129"/>
    </font>
    <font>
      <sz val="10"/>
      <name val="굴림체"/>
      <family val="3"/>
      <charset val="129"/>
    </font>
    <font>
      <b/>
      <sz val="9"/>
      <name val="굴림체"/>
      <family val="3"/>
      <charset val="129"/>
    </font>
    <font>
      <b/>
      <sz val="11"/>
      <name val="굴림체"/>
      <family val="3"/>
      <charset val="129"/>
    </font>
    <font>
      <sz val="9"/>
      <name val="굴림체"/>
      <family val="3"/>
      <charset val="129"/>
    </font>
    <font>
      <sz val="11"/>
      <name val="굴림체"/>
      <family val="3"/>
      <charset val="129"/>
    </font>
    <font>
      <sz val="12"/>
      <name val="굴림체"/>
      <family val="3"/>
      <charset val="129"/>
    </font>
    <font>
      <b/>
      <sz val="24"/>
      <name val="HY신문명조"/>
      <family val="1"/>
      <charset val="129"/>
    </font>
    <font>
      <b/>
      <sz val="8"/>
      <name val="굴림"/>
      <family val="3"/>
      <charset val="129"/>
    </font>
    <font>
      <sz val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10"/>
      <name val="맑은 고딕"/>
      <family val="3"/>
      <charset val="129"/>
      <scheme val="major"/>
    </font>
    <font>
      <b/>
      <sz val="11"/>
      <color indexed="53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b/>
      <sz val="8"/>
      <color indexed="53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color theme="1"/>
      <name val="맑은 고딕"/>
      <family val="3"/>
      <charset val="129"/>
      <scheme val="major"/>
    </font>
    <font>
      <sz val="6"/>
      <name val="맑은 고딕"/>
      <family val="3"/>
      <charset val="129"/>
      <scheme val="major"/>
    </font>
    <font>
      <sz val="7"/>
      <name val="맑은 고딕"/>
      <family val="3"/>
      <charset val="129"/>
      <scheme val="major"/>
    </font>
    <font>
      <sz val="20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11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4"/>
      <color theme="1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color indexed="81"/>
      <name val="굴림"/>
      <family val="3"/>
      <charset val="129"/>
    </font>
    <font>
      <sz val="9"/>
      <color indexed="81"/>
      <name val="굴림"/>
      <family val="3"/>
      <charset val="129"/>
    </font>
    <font>
      <sz val="18"/>
      <color indexed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2"/>
      <name val="맑은 고딕"/>
      <family val="3"/>
      <charset val="129"/>
    </font>
    <font>
      <sz val="11"/>
      <color rgb="FFFF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7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2" fillId="0" borderId="0"/>
    <xf numFmtId="42" fontId="2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911">
    <xf numFmtId="0" fontId="0" fillId="0" borderId="0" xfId="0">
      <alignment vertical="center"/>
    </xf>
    <xf numFmtId="41" fontId="5" fillId="0" borderId="0" xfId="1" applyFont="1">
      <alignment vertical="center"/>
    </xf>
    <xf numFmtId="0" fontId="5" fillId="0" borderId="0" xfId="0" applyFont="1">
      <alignment vertical="center"/>
    </xf>
    <xf numFmtId="41" fontId="5" fillId="0" borderId="0" xfId="1" applyNumberFormat="1" applyFont="1">
      <alignment vertical="center"/>
    </xf>
    <xf numFmtId="0" fontId="4" fillId="0" borderId="0" xfId="0" applyFont="1">
      <alignment vertical="center"/>
    </xf>
    <xf numFmtId="178" fontId="5" fillId="0" borderId="0" xfId="0" applyNumberFormat="1" applyFont="1">
      <alignment vertical="center"/>
    </xf>
    <xf numFmtId="177" fontId="5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0" fontId="6" fillId="0" borderId="0" xfId="0" applyFont="1">
      <alignment vertical="center"/>
    </xf>
    <xf numFmtId="41" fontId="6" fillId="0" borderId="0" xfId="1" applyNumberFormat="1" applyFont="1">
      <alignment vertical="center"/>
    </xf>
    <xf numFmtId="41" fontId="4" fillId="0" borderId="0" xfId="1" applyFont="1">
      <alignment vertical="center"/>
    </xf>
    <xf numFmtId="0" fontId="0" fillId="0" borderId="0" xfId="0" applyAlignme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11" fillId="0" borderId="0" xfId="0" applyFont="1">
      <alignment vertical="center"/>
    </xf>
    <xf numFmtId="0" fontId="9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11" fillId="0" borderId="0" xfId="0" applyFont="1" applyBorder="1">
      <alignment vertical="center"/>
    </xf>
    <xf numFmtId="0" fontId="12" fillId="0" borderId="0" xfId="0" applyFont="1" applyAlignment="1">
      <alignment vertical="center"/>
    </xf>
    <xf numFmtId="0" fontId="13" fillId="0" borderId="0" xfId="0" applyFont="1">
      <alignment vertical="center"/>
    </xf>
    <xf numFmtId="0" fontId="12" fillId="0" borderId="0" xfId="0" applyFont="1">
      <alignment vertical="center"/>
    </xf>
    <xf numFmtId="0" fontId="10" fillId="0" borderId="0" xfId="0" applyFont="1">
      <alignment vertical="center"/>
    </xf>
    <xf numFmtId="0" fontId="16" fillId="0" borderId="5" xfId="0" applyFont="1" applyBorder="1" applyAlignment="1">
      <alignment horizontal="center" vertical="center"/>
    </xf>
    <xf numFmtId="0" fontId="16" fillId="0" borderId="1" xfId="0" applyFont="1" applyBorder="1" applyAlignment="1">
      <alignment horizontal="right" vertical="center"/>
    </xf>
    <xf numFmtId="0" fontId="16" fillId="0" borderId="1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41" fontId="15" fillId="0" borderId="31" xfId="1" applyNumberFormat="1" applyFont="1" applyBorder="1">
      <alignment vertical="center"/>
    </xf>
    <xf numFmtId="0" fontId="16" fillId="0" borderId="5" xfId="0" applyFont="1" applyBorder="1">
      <alignment vertical="center"/>
    </xf>
    <xf numFmtId="0" fontId="16" fillId="0" borderId="1" xfId="0" applyFont="1" applyBorder="1">
      <alignment vertical="center"/>
    </xf>
    <xf numFmtId="41" fontId="16" fillId="0" borderId="2" xfId="1" applyNumberFormat="1" applyFont="1" applyBorder="1">
      <alignment vertical="center"/>
    </xf>
    <xf numFmtId="41" fontId="15" fillId="0" borderId="32" xfId="1" applyNumberFormat="1" applyFont="1" applyBorder="1">
      <alignment vertical="center"/>
    </xf>
    <xf numFmtId="0" fontId="16" fillId="0" borderId="5" xfId="0" applyFont="1" applyBorder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41" fontId="15" fillId="0" borderId="33" xfId="1" applyNumberFormat="1" applyFont="1" applyBorder="1">
      <alignment vertical="center"/>
    </xf>
    <xf numFmtId="0" fontId="16" fillId="0" borderId="5" xfId="0" applyFont="1" applyBorder="1" applyAlignment="1">
      <alignment horizontal="right" vertical="center"/>
    </xf>
    <xf numFmtId="41" fontId="15" fillId="0" borderId="30" xfId="1" applyNumberFormat="1" applyFont="1" applyBorder="1">
      <alignment vertical="center"/>
    </xf>
    <xf numFmtId="41" fontId="16" fillId="0" borderId="2" xfId="1" applyNumberFormat="1" applyFont="1" applyBorder="1" applyAlignment="1">
      <alignment horizontal="left" vertical="center"/>
    </xf>
    <xf numFmtId="0" fontId="16" fillId="0" borderId="1" xfId="4" applyFont="1" applyBorder="1" applyAlignment="1">
      <alignment vertical="center"/>
    </xf>
    <xf numFmtId="41" fontId="16" fillId="0" borderId="2" xfId="1" applyFont="1" applyBorder="1" applyAlignment="1">
      <alignment vertical="center"/>
    </xf>
    <xf numFmtId="41" fontId="15" fillId="0" borderId="38" xfId="1" applyNumberFormat="1" applyFont="1" applyBorder="1">
      <alignment vertical="center"/>
    </xf>
    <xf numFmtId="0" fontId="16" fillId="0" borderId="39" xfId="0" applyFont="1" applyBorder="1">
      <alignment vertical="center"/>
    </xf>
    <xf numFmtId="0" fontId="16" fillId="0" borderId="3" xfId="0" applyFont="1" applyBorder="1" applyAlignment="1">
      <alignment horizontal="right" vertical="center"/>
    </xf>
    <xf numFmtId="0" fontId="16" fillId="0" borderId="3" xfId="0" applyFont="1" applyBorder="1">
      <alignment vertical="center"/>
    </xf>
    <xf numFmtId="41" fontId="16" fillId="0" borderId="4" xfId="1" applyNumberFormat="1" applyFont="1" applyBorder="1">
      <alignment vertical="center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11" fillId="0" borderId="37" xfId="0" applyFont="1" applyBorder="1">
      <alignment vertical="center"/>
    </xf>
    <xf numFmtId="41" fontId="8" fillId="0" borderId="2" xfId="0" applyNumberFormat="1" applyFont="1" applyBorder="1">
      <alignment vertical="center"/>
    </xf>
    <xf numFmtId="0" fontId="16" fillId="0" borderId="1" xfId="1" applyNumberFormat="1" applyFont="1" applyBorder="1" applyAlignment="1">
      <alignment horizontal="left" vertical="center"/>
    </xf>
    <xf numFmtId="3" fontId="20" fillId="0" borderId="6" xfId="1" applyNumberFormat="1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0" fillId="0" borderId="0" xfId="0" applyFont="1" applyBorder="1">
      <alignment vertical="center"/>
    </xf>
    <xf numFmtId="3" fontId="20" fillId="0" borderId="0" xfId="1" applyNumberFormat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9" fillId="0" borderId="0" xfId="0" applyNumberFormat="1" applyFont="1" applyAlignment="1">
      <alignment horizontal="center" vertical="center"/>
    </xf>
    <xf numFmtId="0" fontId="19" fillId="0" borderId="0" xfId="0" applyFont="1" applyBorder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19" fillId="0" borderId="0" xfId="0" applyNumberFormat="1" applyFont="1" applyAlignment="1">
      <alignment horizontal="left" vertical="center"/>
    </xf>
    <xf numFmtId="41" fontId="19" fillId="0" borderId="0" xfId="1" applyFont="1">
      <alignment vertical="center"/>
    </xf>
    <xf numFmtId="176" fontId="19" fillId="0" borderId="0" xfId="1" applyNumberFormat="1" applyFont="1">
      <alignment vertical="center"/>
    </xf>
    <xf numFmtId="41" fontId="19" fillId="0" borderId="0" xfId="1" applyNumberFormat="1" applyFont="1">
      <alignment vertical="center"/>
    </xf>
    <xf numFmtId="41" fontId="27" fillId="0" borderId="15" xfId="0" applyNumberFormat="1" applyFont="1" applyBorder="1" applyAlignment="1">
      <alignment horizontal="center" vertical="center"/>
    </xf>
    <xf numFmtId="0" fontId="20" fillId="0" borderId="1" xfId="0" applyFont="1" applyBorder="1">
      <alignment vertical="center"/>
    </xf>
    <xf numFmtId="176" fontId="20" fillId="0" borderId="1" xfId="1" applyNumberFormat="1" applyFont="1" applyBorder="1">
      <alignment vertical="center"/>
    </xf>
    <xf numFmtId="41" fontId="20" fillId="0" borderId="16" xfId="1" applyNumberFormat="1" applyFont="1" applyBorder="1">
      <alignment vertical="center"/>
    </xf>
    <xf numFmtId="0" fontId="20" fillId="0" borderId="1" xfId="0" applyNumberFormat="1" applyFont="1" applyBorder="1" applyAlignment="1">
      <alignment horizontal="right" vertical="center"/>
    </xf>
    <xf numFmtId="0" fontId="20" fillId="0" borderId="1" xfId="0" applyFont="1" applyBorder="1" applyAlignment="1">
      <alignment horizontal="left" vertical="center"/>
    </xf>
    <xf numFmtId="41" fontId="27" fillId="0" borderId="40" xfId="0" applyNumberFormat="1" applyFont="1" applyBorder="1" applyAlignment="1">
      <alignment horizontal="center" vertical="center"/>
    </xf>
    <xf numFmtId="0" fontId="20" fillId="0" borderId="3" xfId="0" applyNumberFormat="1" applyFont="1" applyBorder="1" applyAlignment="1">
      <alignment horizontal="right" vertical="center"/>
    </xf>
    <xf numFmtId="41" fontId="20" fillId="0" borderId="19" xfId="1" applyNumberFormat="1" applyFont="1" applyBorder="1">
      <alignment vertical="center"/>
    </xf>
    <xf numFmtId="41" fontId="27" fillId="0" borderId="23" xfId="0" applyNumberFormat="1" applyFont="1" applyBorder="1" applyAlignment="1">
      <alignment horizontal="center" vertical="center"/>
    </xf>
    <xf numFmtId="0" fontId="20" fillId="0" borderId="0" xfId="0" applyNumberFormat="1" applyFont="1" applyBorder="1" applyAlignment="1">
      <alignment horizontal="right" vertical="center"/>
    </xf>
    <xf numFmtId="41" fontId="27" fillId="0" borderId="22" xfId="0" applyNumberFormat="1" applyFont="1" applyBorder="1" applyAlignment="1">
      <alignment horizontal="center" vertical="center"/>
    </xf>
    <xf numFmtId="41" fontId="27" fillId="0" borderId="24" xfId="0" applyNumberFormat="1" applyFont="1" applyBorder="1" applyAlignment="1">
      <alignment horizontal="center" vertical="center"/>
    </xf>
    <xf numFmtId="0" fontId="20" fillId="0" borderId="3" xfId="0" applyFont="1" applyBorder="1">
      <alignment vertical="center"/>
    </xf>
    <xf numFmtId="0" fontId="20" fillId="0" borderId="1" xfId="0" applyFont="1" applyBorder="1" applyAlignment="1">
      <alignment horizontal="right" vertical="center"/>
    </xf>
    <xf numFmtId="0" fontId="20" fillId="0" borderId="10" xfId="0" applyNumberFormat="1" applyFont="1" applyBorder="1" applyAlignment="1">
      <alignment horizontal="left" vertical="center"/>
    </xf>
    <xf numFmtId="176" fontId="20" fillId="0" borderId="10" xfId="1" applyNumberFormat="1" applyFont="1" applyBorder="1">
      <alignment vertical="center"/>
    </xf>
    <xf numFmtId="0" fontId="20" fillId="0" borderId="12" xfId="0" applyFont="1" applyBorder="1" applyAlignment="1">
      <alignment horizontal="right" vertical="center"/>
    </xf>
    <xf numFmtId="176" fontId="20" fillId="0" borderId="0" xfId="1" applyNumberFormat="1" applyFont="1" applyBorder="1">
      <alignment vertical="center"/>
    </xf>
    <xf numFmtId="0" fontId="20" fillId="0" borderId="0" xfId="0" applyNumberFormat="1" applyFont="1" applyBorder="1" applyAlignment="1">
      <alignment horizontal="left" vertical="center"/>
    </xf>
    <xf numFmtId="3" fontId="20" fillId="0" borderId="0" xfId="1" applyNumberFormat="1" applyFont="1" applyFill="1" applyBorder="1" applyAlignment="1">
      <alignment horizontal="right" vertical="center"/>
    </xf>
    <xf numFmtId="0" fontId="20" fillId="0" borderId="0" xfId="0" applyFont="1" applyBorder="1" applyAlignment="1">
      <alignment horizontal="right" vertical="center"/>
    </xf>
    <xf numFmtId="41" fontId="20" fillId="0" borderId="0" xfId="0" applyNumberFormat="1" applyFont="1" applyBorder="1" applyAlignment="1">
      <alignment horizontal="center" vertical="center"/>
    </xf>
    <xf numFmtId="41" fontId="27" fillId="0" borderId="0" xfId="0" applyNumberFormat="1" applyFont="1" applyBorder="1" applyAlignment="1">
      <alignment horizontal="center" vertical="center"/>
    </xf>
    <xf numFmtId="41" fontId="27" fillId="0" borderId="41" xfId="0" applyNumberFormat="1" applyFont="1" applyBorder="1" applyAlignment="1">
      <alignment horizontal="center" vertical="center"/>
    </xf>
    <xf numFmtId="0" fontId="20" fillId="0" borderId="39" xfId="0" applyNumberFormat="1" applyFont="1" applyBorder="1" applyAlignment="1">
      <alignment horizontal="right" vertical="center"/>
    </xf>
    <xf numFmtId="0" fontId="20" fillId="0" borderId="3" xfId="0" applyFont="1" applyBorder="1" applyAlignment="1">
      <alignment horizontal="right" vertical="center"/>
    </xf>
    <xf numFmtId="0" fontId="19" fillId="0" borderId="0" xfId="0" applyFont="1" applyBorder="1" applyAlignment="1">
      <alignment horizontal="left" vertical="center"/>
    </xf>
    <xf numFmtId="41" fontId="19" fillId="0" borderId="0" xfId="1" applyFont="1" applyBorder="1">
      <alignment vertical="center"/>
    </xf>
    <xf numFmtId="0" fontId="19" fillId="0" borderId="0" xfId="0" applyNumberFormat="1" applyFont="1" applyBorder="1" applyAlignment="1">
      <alignment horizontal="left" vertical="center"/>
    </xf>
    <xf numFmtId="176" fontId="19" fillId="0" borderId="0" xfId="1" applyNumberFormat="1" applyFont="1" applyBorder="1">
      <alignment vertical="center"/>
    </xf>
    <xf numFmtId="0" fontId="19" fillId="0" borderId="0" xfId="0" applyFont="1" applyAlignment="1">
      <alignment horizontal="left" vertical="center"/>
    </xf>
    <xf numFmtId="0" fontId="20" fillId="0" borderId="0" xfId="0" applyNumberFormat="1" applyFont="1" applyAlignment="1">
      <alignment horizontal="left" vertical="center"/>
    </xf>
    <xf numFmtId="0" fontId="20" fillId="0" borderId="0" xfId="0" applyFont="1">
      <alignment vertical="center"/>
    </xf>
    <xf numFmtId="176" fontId="20" fillId="0" borderId="0" xfId="1" applyNumberFormat="1" applyFont="1">
      <alignment vertical="center"/>
    </xf>
    <xf numFmtId="41" fontId="20" fillId="0" borderId="0" xfId="1" applyNumberFormat="1" applyFont="1">
      <alignment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41" fontId="20" fillId="0" borderId="0" xfId="1" applyFont="1">
      <alignment vertical="center"/>
    </xf>
    <xf numFmtId="41" fontId="22" fillId="0" borderId="0" xfId="1" applyFont="1">
      <alignment vertical="center"/>
    </xf>
    <xf numFmtId="0" fontId="26" fillId="0" borderId="12" xfId="0" applyNumberFormat="1" applyFont="1" applyBorder="1" applyAlignment="1">
      <alignment horizontal="left" vertical="center"/>
    </xf>
    <xf numFmtId="0" fontId="26" fillId="0" borderId="12" xfId="0" applyFont="1" applyBorder="1" applyAlignment="1">
      <alignment horizontal="center" vertical="center"/>
    </xf>
    <xf numFmtId="176" fontId="26" fillId="0" borderId="12" xfId="0" applyNumberFormat="1" applyFont="1" applyBorder="1" applyAlignment="1">
      <alignment horizontal="center" vertical="center"/>
    </xf>
    <xf numFmtId="0" fontId="22" fillId="0" borderId="56" xfId="0" applyFont="1" applyBorder="1" applyAlignment="1">
      <alignment horizontal="left" vertical="center"/>
    </xf>
    <xf numFmtId="0" fontId="22" fillId="0" borderId="40" xfId="0" applyFont="1" applyBorder="1" applyAlignment="1">
      <alignment horizontal="left" vertical="center"/>
    </xf>
    <xf numFmtId="41" fontId="26" fillId="0" borderId="28" xfId="1" applyFont="1" applyBorder="1" applyAlignment="1">
      <alignment horizontal="center" vertical="center"/>
    </xf>
    <xf numFmtId="41" fontId="26" fillId="0" borderId="29" xfId="1" applyFont="1" applyBorder="1" applyAlignment="1">
      <alignment horizontal="center" vertical="center"/>
    </xf>
    <xf numFmtId="0" fontId="19" fillId="0" borderId="0" xfId="0" applyFont="1" applyAlignment="1">
      <alignment horizontal="right" vertical="center"/>
    </xf>
    <xf numFmtId="41" fontId="26" fillId="0" borderId="28" xfId="1" applyNumberFormat="1" applyFont="1" applyBorder="1" applyAlignment="1">
      <alignment horizontal="center" vertical="center"/>
    </xf>
    <xf numFmtId="0" fontId="20" fillId="0" borderId="1" xfId="0" applyFont="1" applyBorder="1" applyAlignment="1">
      <alignment vertical="center"/>
    </xf>
    <xf numFmtId="41" fontId="28" fillId="0" borderId="0" xfId="0" applyNumberFormat="1" applyFont="1" applyBorder="1" applyAlignment="1">
      <alignment horizontal="center" vertical="center"/>
    </xf>
    <xf numFmtId="0" fontId="20" fillId="0" borderId="1" xfId="4" applyFont="1" applyBorder="1" applyAlignment="1">
      <alignment vertical="center"/>
    </xf>
    <xf numFmtId="41" fontId="21" fillId="0" borderId="9" xfId="1" applyNumberFormat="1" applyFont="1" applyBorder="1">
      <alignment vertical="center"/>
    </xf>
    <xf numFmtId="41" fontId="20" fillId="0" borderId="18" xfId="1" applyNumberFormat="1" applyFont="1" applyBorder="1" applyAlignment="1">
      <alignment horizontal="left" vertical="center"/>
    </xf>
    <xf numFmtId="41" fontId="20" fillId="0" borderId="16" xfId="1" applyNumberFormat="1" applyFont="1" applyBorder="1" applyAlignment="1">
      <alignment horizontal="left" vertical="center"/>
    </xf>
    <xf numFmtId="41" fontId="21" fillId="0" borderId="18" xfId="1" applyNumberFormat="1" applyFont="1" applyBorder="1">
      <alignment vertical="center"/>
    </xf>
    <xf numFmtId="41" fontId="21" fillId="0" borderId="17" xfId="1" applyNumberFormat="1" applyFont="1" applyBorder="1">
      <alignment vertical="center"/>
    </xf>
    <xf numFmtId="41" fontId="20" fillId="0" borderId="16" xfId="1" applyFont="1" applyBorder="1" applyAlignment="1">
      <alignment vertical="center"/>
    </xf>
    <xf numFmtId="41" fontId="21" fillId="0" borderId="16" xfId="1" applyNumberFormat="1" applyFont="1" applyBorder="1">
      <alignment vertical="center"/>
    </xf>
    <xf numFmtId="41" fontId="21" fillId="0" borderId="19" xfId="1" applyNumberFormat="1" applyFont="1" applyBorder="1">
      <alignment vertical="center"/>
    </xf>
    <xf numFmtId="0" fontId="20" fillId="0" borderId="0" xfId="0" applyFont="1" applyAlignment="1">
      <alignment horizontal="right" vertical="center"/>
    </xf>
    <xf numFmtId="41" fontId="23" fillId="0" borderId="0" xfId="1" applyNumberFormat="1" applyFont="1" applyBorder="1">
      <alignment vertical="center"/>
    </xf>
    <xf numFmtId="41" fontId="26" fillId="0" borderId="29" xfId="1" applyNumberFormat="1" applyFont="1" applyBorder="1" applyAlignment="1">
      <alignment horizontal="center" vertical="center"/>
    </xf>
    <xf numFmtId="0" fontId="16" fillId="0" borderId="1" xfId="0" applyFont="1" applyBorder="1">
      <alignment vertical="center"/>
    </xf>
    <xf numFmtId="0" fontId="19" fillId="0" borderId="0" xfId="0" applyFont="1" applyBorder="1" applyAlignment="1">
      <alignment horizontal="left" vertical="center"/>
    </xf>
    <xf numFmtId="41" fontId="11" fillId="0" borderId="0" xfId="1" applyFont="1">
      <alignment vertical="center"/>
    </xf>
    <xf numFmtId="0" fontId="22" fillId="0" borderId="40" xfId="0" applyFont="1" applyBorder="1" applyAlignment="1">
      <alignment horizontal="center" vertical="center"/>
    </xf>
    <xf numFmtId="0" fontId="20" fillId="0" borderId="1" xfId="0" applyFont="1" applyBorder="1" applyAlignment="1">
      <alignment horizontal="left" vertical="center"/>
    </xf>
    <xf numFmtId="0" fontId="20" fillId="0" borderId="10" xfId="0" applyFont="1" applyBorder="1">
      <alignment vertical="center"/>
    </xf>
    <xf numFmtId="0" fontId="20" fillId="0" borderId="1" xfId="0" applyNumberFormat="1" applyFont="1" applyBorder="1" applyAlignment="1">
      <alignment horizontal="left" vertical="center"/>
    </xf>
    <xf numFmtId="0" fontId="20" fillId="0" borderId="1" xfId="0" applyFont="1" applyBorder="1">
      <alignment vertical="center"/>
    </xf>
    <xf numFmtId="41" fontId="20" fillId="0" borderId="12" xfId="0" applyNumberFormat="1" applyFont="1" applyBorder="1" applyAlignment="1">
      <alignment horizontal="center" vertical="center"/>
    </xf>
    <xf numFmtId="41" fontId="20" fillId="0" borderId="1" xfId="0" applyNumberFormat="1" applyFont="1" applyBorder="1" applyAlignment="1">
      <alignment horizontal="center" vertical="center"/>
    </xf>
    <xf numFmtId="0" fontId="20" fillId="0" borderId="27" xfId="0" applyFont="1" applyBorder="1" applyAlignment="1">
      <alignment horizontal="left" vertical="center"/>
    </xf>
    <xf numFmtId="0" fontId="20" fillId="0" borderId="20" xfId="0" applyFont="1" applyBorder="1" applyAlignment="1">
      <alignment horizontal="left" vertical="center"/>
    </xf>
    <xf numFmtId="0" fontId="20" fillId="0" borderId="23" xfId="0" applyFont="1" applyBorder="1" applyAlignment="1">
      <alignment horizontal="left" vertical="center"/>
    </xf>
    <xf numFmtId="0" fontId="20" fillId="0" borderId="22" xfId="0" applyFont="1" applyBorder="1" applyAlignment="1">
      <alignment horizontal="left" vertical="center"/>
    </xf>
    <xf numFmtId="0" fontId="20" fillId="0" borderId="21" xfId="0" applyFont="1" applyBorder="1" applyAlignment="1">
      <alignment horizontal="left" vertical="center"/>
    </xf>
    <xf numFmtId="0" fontId="20" fillId="0" borderId="9" xfId="0" applyFont="1" applyBorder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26" fillId="0" borderId="23" xfId="0" applyFont="1" applyBorder="1" applyAlignment="1">
      <alignment horizontal="left" vertical="center"/>
    </xf>
    <xf numFmtId="0" fontId="20" fillId="0" borderId="25" xfId="0" applyFont="1" applyBorder="1" applyAlignment="1">
      <alignment horizontal="left" vertical="center"/>
    </xf>
    <xf numFmtId="41" fontId="20" fillId="0" borderId="22" xfId="0" applyNumberFormat="1" applyFont="1" applyBorder="1" applyAlignment="1">
      <alignment horizontal="center" vertical="center"/>
    </xf>
    <xf numFmtId="41" fontId="20" fillId="0" borderId="15" xfId="0" applyNumberFormat="1" applyFont="1" applyBorder="1" applyAlignment="1">
      <alignment horizontal="center" vertical="center"/>
    </xf>
    <xf numFmtId="41" fontId="20" fillId="0" borderId="15" xfId="1" applyFont="1" applyBorder="1">
      <alignment vertical="center"/>
    </xf>
    <xf numFmtId="41" fontId="20" fillId="0" borderId="29" xfId="1" applyFont="1" applyBorder="1">
      <alignment vertical="center"/>
    </xf>
    <xf numFmtId="41" fontId="20" fillId="0" borderId="23" xfId="1" applyFont="1" applyBorder="1">
      <alignment vertical="center"/>
    </xf>
    <xf numFmtId="41" fontId="20" fillId="0" borderId="10" xfId="0" applyNumberFormat="1" applyFont="1" applyBorder="1" applyAlignment="1">
      <alignment horizontal="center" vertical="center"/>
    </xf>
    <xf numFmtId="41" fontId="20" fillId="0" borderId="24" xfId="0" applyNumberFormat="1" applyFont="1" applyBorder="1" applyAlignment="1">
      <alignment horizontal="center" vertical="center"/>
    </xf>
    <xf numFmtId="0" fontId="20" fillId="0" borderId="29" xfId="0" applyFont="1" applyBorder="1" applyAlignment="1">
      <alignment horizontal="left" vertical="center"/>
    </xf>
    <xf numFmtId="41" fontId="20" fillId="0" borderId="36" xfId="1" applyFont="1" applyBorder="1">
      <alignment vertical="center"/>
    </xf>
    <xf numFmtId="41" fontId="20" fillId="0" borderId="22" xfId="0" applyNumberFormat="1" applyFont="1" applyBorder="1">
      <alignment vertical="center"/>
    </xf>
    <xf numFmtId="0" fontId="20" fillId="0" borderId="34" xfId="0" applyFont="1" applyBorder="1" applyAlignment="1">
      <alignment vertical="center"/>
    </xf>
    <xf numFmtId="0" fontId="20" fillId="0" borderId="16" xfId="0" applyFont="1" applyBorder="1" applyAlignment="1">
      <alignment vertical="center" wrapText="1"/>
    </xf>
    <xf numFmtId="41" fontId="20" fillId="0" borderId="15" xfId="0" applyNumberFormat="1" applyFont="1" applyBorder="1">
      <alignment vertical="center"/>
    </xf>
    <xf numFmtId="0" fontId="20" fillId="0" borderId="15" xfId="0" applyNumberFormat="1" applyFont="1" applyBorder="1" applyAlignment="1">
      <alignment horizontal="left" vertical="center"/>
    </xf>
    <xf numFmtId="0" fontId="20" fillId="0" borderId="27" xfId="0" applyFont="1" applyBorder="1" applyAlignment="1">
      <alignment vertical="center"/>
    </xf>
    <xf numFmtId="0" fontId="20" fillId="0" borderId="5" xfId="0" applyFont="1" applyBorder="1" applyAlignment="1">
      <alignment vertical="center"/>
    </xf>
    <xf numFmtId="0" fontId="20" fillId="0" borderId="42" xfId="0" applyNumberFormat="1" applyFont="1" applyBorder="1" applyAlignment="1">
      <alignment horizontal="distributed" vertical="center"/>
    </xf>
    <xf numFmtId="0" fontId="20" fillId="0" borderId="20" xfId="0" applyFont="1" applyBorder="1" applyAlignment="1">
      <alignment vertical="center"/>
    </xf>
    <xf numFmtId="0" fontId="20" fillId="0" borderId="24" xfId="0" applyFont="1" applyBorder="1" applyAlignment="1">
      <alignment vertical="center"/>
    </xf>
    <xf numFmtId="0" fontId="20" fillId="0" borderId="15" xfId="0" applyFont="1" applyBorder="1" applyAlignment="1">
      <alignment vertical="center" wrapText="1"/>
    </xf>
    <xf numFmtId="0" fontId="20" fillId="0" borderId="43" xfId="0" applyNumberFormat="1" applyFont="1" applyBorder="1" applyAlignment="1">
      <alignment horizontal="distributed" vertical="center"/>
    </xf>
    <xf numFmtId="0" fontId="20" fillId="0" borderId="24" xfId="0" applyNumberFormat="1" applyFont="1" applyBorder="1" applyAlignment="1">
      <alignment horizontal="distributed" vertical="center"/>
    </xf>
    <xf numFmtId="0" fontId="20" fillId="0" borderId="23" xfId="0" applyFont="1" applyBorder="1" applyAlignment="1">
      <alignment vertical="center"/>
    </xf>
    <xf numFmtId="0" fontId="20" fillId="0" borderId="23" xfId="0" applyNumberFormat="1" applyFont="1" applyBorder="1" applyAlignment="1">
      <alignment horizontal="distributed" vertical="center"/>
    </xf>
    <xf numFmtId="0" fontId="20" fillId="0" borderId="21" xfId="0" applyFont="1" applyBorder="1" applyAlignment="1">
      <alignment vertical="center"/>
    </xf>
    <xf numFmtId="0" fontId="20" fillId="0" borderId="22" xfId="0" applyNumberFormat="1" applyFont="1" applyBorder="1" applyAlignment="1">
      <alignment horizontal="distributed" vertical="center"/>
    </xf>
    <xf numFmtId="0" fontId="20" fillId="0" borderId="15" xfId="0" applyFont="1" applyBorder="1" applyAlignment="1">
      <alignment vertical="center"/>
    </xf>
    <xf numFmtId="0" fontId="20" fillId="0" borderId="44" xfId="0" applyNumberFormat="1" applyFont="1" applyBorder="1" applyAlignment="1">
      <alignment horizontal="distributed" vertical="center"/>
    </xf>
    <xf numFmtId="0" fontId="20" fillId="0" borderId="35" xfId="0" applyFont="1" applyBorder="1" applyAlignment="1">
      <alignment vertical="center"/>
    </xf>
    <xf numFmtId="0" fontId="20" fillId="0" borderId="12" xfId="0" applyFont="1" applyBorder="1" applyAlignment="1">
      <alignment vertical="center"/>
    </xf>
    <xf numFmtId="0" fontId="20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 wrapText="1"/>
    </xf>
    <xf numFmtId="0" fontId="20" fillId="0" borderId="41" xfId="0" applyFont="1" applyBorder="1" applyAlignment="1">
      <alignment horizontal="center" vertical="center"/>
    </xf>
    <xf numFmtId="0" fontId="20" fillId="0" borderId="40" xfId="0" applyNumberFormat="1" applyFont="1" applyBorder="1" applyAlignment="1">
      <alignment horizontal="left" vertical="center"/>
    </xf>
    <xf numFmtId="41" fontId="20" fillId="0" borderId="40" xfId="0" applyNumberFormat="1" applyFont="1" applyBorder="1">
      <alignment vertical="center"/>
    </xf>
    <xf numFmtId="0" fontId="20" fillId="0" borderId="23" xfId="0" applyNumberFormat="1" applyFont="1" applyBorder="1" applyAlignment="1">
      <alignment vertical="center"/>
    </xf>
    <xf numFmtId="0" fontId="20" fillId="0" borderId="23" xfId="0" applyNumberFormat="1" applyFont="1" applyBorder="1" applyAlignment="1">
      <alignment vertical="center" wrapText="1"/>
    </xf>
    <xf numFmtId="41" fontId="20" fillId="0" borderId="0" xfId="0" applyNumberFormat="1" applyFont="1" applyBorder="1">
      <alignment vertical="center"/>
    </xf>
    <xf numFmtId="41" fontId="8" fillId="0" borderId="0" xfId="1" applyFont="1">
      <alignment vertical="center"/>
    </xf>
    <xf numFmtId="41" fontId="11" fillId="0" borderId="37" xfId="1" applyFont="1" applyBorder="1">
      <alignment vertical="center"/>
    </xf>
    <xf numFmtId="41" fontId="11" fillId="0" borderId="0" xfId="1" applyFont="1" applyBorder="1">
      <alignment vertical="center"/>
    </xf>
    <xf numFmtId="0" fontId="22" fillId="0" borderId="56" xfId="0" applyFont="1" applyBorder="1" applyAlignment="1">
      <alignment horizontal="center" vertical="center"/>
    </xf>
    <xf numFmtId="0" fontId="22" fillId="0" borderId="40" xfId="0" applyFont="1" applyBorder="1" applyAlignment="1">
      <alignment horizontal="center" vertical="center" wrapText="1"/>
    </xf>
    <xf numFmtId="0" fontId="22" fillId="0" borderId="40" xfId="0" applyNumberFormat="1" applyFont="1" applyBorder="1" applyAlignment="1">
      <alignment horizontal="center" vertical="center"/>
    </xf>
    <xf numFmtId="0" fontId="22" fillId="0" borderId="40" xfId="0" applyNumberFormat="1" applyFont="1" applyBorder="1" applyAlignment="1">
      <alignment horizontal="left" vertical="center"/>
    </xf>
    <xf numFmtId="41" fontId="29" fillId="0" borderId="0" xfId="1" applyNumberFormat="1" applyFont="1" applyAlignment="1">
      <alignment horizontal="right"/>
    </xf>
    <xf numFmtId="0" fontId="20" fillId="0" borderId="0" xfId="0" applyNumberFormat="1" applyFont="1" applyAlignment="1">
      <alignment horizontal="center" vertical="center"/>
    </xf>
    <xf numFmtId="0" fontId="22" fillId="0" borderId="58" xfId="0" applyNumberFormat="1" applyFont="1" applyBorder="1" applyAlignment="1">
      <alignment horizontal="center" vertical="center"/>
    </xf>
    <xf numFmtId="0" fontId="20" fillId="0" borderId="59" xfId="0" applyFont="1" applyBorder="1" applyAlignment="1">
      <alignment vertical="center"/>
    </xf>
    <xf numFmtId="0" fontId="16" fillId="0" borderId="1" xfId="1" applyNumberFormat="1" applyFont="1" applyBorder="1" applyAlignment="1">
      <alignment horizontal="left" vertical="center"/>
    </xf>
    <xf numFmtId="0" fontId="16" fillId="0" borderId="1" xfId="0" applyFont="1" applyBorder="1">
      <alignment vertical="center"/>
    </xf>
    <xf numFmtId="0" fontId="16" fillId="0" borderId="1" xfId="0" applyFont="1" applyBorder="1" applyAlignment="1">
      <alignment horizontal="left" vertical="center"/>
    </xf>
    <xf numFmtId="41" fontId="20" fillId="0" borderId="15" xfId="0" applyNumberFormat="1" applyFont="1" applyBorder="1" applyAlignment="1">
      <alignment horizontal="right" vertical="center"/>
    </xf>
    <xf numFmtId="0" fontId="26" fillId="0" borderId="12" xfId="0" applyFont="1" applyBorder="1" applyAlignment="1">
      <alignment horizontal="center" vertical="center"/>
    </xf>
    <xf numFmtId="0" fontId="20" fillId="0" borderId="1" xfId="0" applyFont="1" applyBorder="1">
      <alignment vertical="center"/>
    </xf>
    <xf numFmtId="0" fontId="20" fillId="0" borderId="1" xfId="0" applyFont="1" applyBorder="1" applyAlignment="1">
      <alignment horizontal="left" vertical="center"/>
    </xf>
    <xf numFmtId="0" fontId="20" fillId="0" borderId="0" xfId="0" applyNumberFormat="1" applyFont="1" applyBorder="1" applyAlignment="1">
      <alignment horizontal="distributed" vertical="center"/>
    </xf>
    <xf numFmtId="0" fontId="20" fillId="0" borderId="15" xfId="0" applyNumberFormat="1" applyFont="1" applyBorder="1" applyAlignment="1">
      <alignment horizontal="distributed" vertical="center"/>
    </xf>
    <xf numFmtId="0" fontId="20" fillId="0" borderId="5" xfId="0" applyNumberFormat="1" applyFont="1" applyBorder="1" applyAlignment="1">
      <alignment horizontal="left" vertical="center"/>
    </xf>
    <xf numFmtId="0" fontId="20" fillId="0" borderId="58" xfId="0" applyNumberFormat="1" applyFont="1" applyBorder="1" applyAlignment="1">
      <alignment horizontal="distributed" vertical="center"/>
    </xf>
    <xf numFmtId="0" fontId="20" fillId="0" borderId="3" xfId="0" applyNumberFormat="1" applyFont="1" applyBorder="1" applyAlignment="1">
      <alignment horizontal="left" vertical="center"/>
    </xf>
    <xf numFmtId="41" fontId="15" fillId="0" borderId="14" xfId="1" applyNumberFormat="1" applyFont="1" applyBorder="1">
      <alignment vertical="center"/>
    </xf>
    <xf numFmtId="41" fontId="15" fillId="0" borderId="11" xfId="1" applyNumberFormat="1" applyFont="1" applyBorder="1">
      <alignment vertical="center"/>
    </xf>
    <xf numFmtId="41" fontId="15" fillId="0" borderId="60" xfId="1" applyNumberFormat="1" applyFont="1" applyBorder="1" applyAlignment="1">
      <alignment horizontal="center" vertical="center"/>
    </xf>
    <xf numFmtId="41" fontId="15" fillId="0" borderId="13" xfId="1" applyNumberFormat="1" applyFont="1" applyBorder="1" applyAlignment="1">
      <alignment horizontal="center" vertical="center"/>
    </xf>
    <xf numFmtId="41" fontId="15" fillId="0" borderId="2" xfId="0" applyNumberFormat="1" applyFont="1" applyBorder="1" applyAlignment="1">
      <alignment horizontal="center" vertical="center"/>
    </xf>
    <xf numFmtId="41" fontId="15" fillId="0" borderId="2" xfId="1" applyNumberFormat="1" applyFont="1" applyBorder="1">
      <alignment vertical="center"/>
    </xf>
    <xf numFmtId="41" fontId="15" fillId="0" borderId="13" xfId="1" applyNumberFormat="1" applyFont="1" applyBorder="1">
      <alignment vertical="center"/>
    </xf>
    <xf numFmtId="41" fontId="15" fillId="0" borderId="14" xfId="0" applyNumberFormat="1" applyFont="1" applyBorder="1">
      <alignment vertical="center"/>
    </xf>
    <xf numFmtId="0" fontId="26" fillId="0" borderId="6" xfId="0" applyNumberFormat="1" applyFont="1" applyBorder="1" applyAlignment="1">
      <alignment horizontal="left" vertical="center"/>
    </xf>
    <xf numFmtId="176" fontId="26" fillId="0" borderId="13" xfId="0" applyNumberFormat="1" applyFont="1" applyBorder="1" applyAlignment="1">
      <alignment horizontal="center" vertical="center"/>
    </xf>
    <xf numFmtId="176" fontId="20" fillId="0" borderId="2" xfId="1" applyNumberFormat="1" applyFont="1" applyBorder="1">
      <alignment vertical="center"/>
    </xf>
    <xf numFmtId="0" fontId="20" fillId="0" borderId="2" xfId="0" applyFont="1" applyBorder="1" applyAlignment="1">
      <alignment horizontal="left" vertical="center"/>
    </xf>
    <xf numFmtId="0" fontId="20" fillId="0" borderId="15" xfId="0" applyFont="1" applyBorder="1" applyAlignment="1">
      <alignment horizontal="left" vertical="center"/>
    </xf>
    <xf numFmtId="0" fontId="20" fillId="0" borderId="22" xfId="0" applyFont="1" applyBorder="1" applyAlignment="1">
      <alignment horizontal="left" vertical="center"/>
    </xf>
    <xf numFmtId="41" fontId="20" fillId="0" borderId="12" xfId="1" applyFont="1" applyFill="1" applyBorder="1" applyAlignment="1">
      <alignment horizontal="right" vertical="center"/>
    </xf>
    <xf numFmtId="41" fontId="20" fillId="0" borderId="18" xfId="1" applyFont="1" applyFill="1" applyBorder="1" applyAlignment="1">
      <alignment horizontal="right" vertical="center"/>
    </xf>
    <xf numFmtId="0" fontId="22" fillId="0" borderId="40" xfId="0" applyFont="1" applyBorder="1" applyAlignment="1">
      <alignment horizontal="center" vertical="center"/>
    </xf>
    <xf numFmtId="0" fontId="20" fillId="0" borderId="15" xfId="0" applyFont="1" applyBorder="1" applyAlignment="1">
      <alignment horizontal="left" vertical="center"/>
    </xf>
    <xf numFmtId="0" fontId="20" fillId="0" borderId="27" xfId="0" applyFont="1" applyBorder="1" applyAlignment="1">
      <alignment horizontal="left" vertical="center"/>
    </xf>
    <xf numFmtId="0" fontId="20" fillId="0" borderId="24" xfId="0" applyFont="1" applyBorder="1" applyAlignment="1">
      <alignment horizontal="left" vertical="center"/>
    </xf>
    <xf numFmtId="0" fontId="20" fillId="0" borderId="22" xfId="0" applyFont="1" applyBorder="1" applyAlignment="1">
      <alignment horizontal="left" vertical="center"/>
    </xf>
    <xf numFmtId="0" fontId="20" fillId="0" borderId="15" xfId="0" applyFont="1" applyBorder="1" applyAlignment="1">
      <alignment horizontal="left" vertical="center"/>
    </xf>
    <xf numFmtId="0" fontId="20" fillId="0" borderId="22" xfId="0" applyFont="1" applyBorder="1" applyAlignment="1">
      <alignment horizontal="left" vertical="center"/>
    </xf>
    <xf numFmtId="3" fontId="20" fillId="0" borderId="62" xfId="1" applyNumberFormat="1" applyFont="1" applyFill="1" applyBorder="1" applyAlignment="1">
      <alignment horizontal="right" vertical="center"/>
    </xf>
    <xf numFmtId="0" fontId="22" fillId="0" borderId="4" xfId="0" applyFont="1" applyBorder="1" applyAlignment="1">
      <alignment horizontal="center" vertical="center"/>
    </xf>
    <xf numFmtId="41" fontId="20" fillId="0" borderId="16" xfId="1" applyFont="1" applyFill="1" applyBorder="1" applyAlignment="1">
      <alignment horizontal="right" vertical="center"/>
    </xf>
    <xf numFmtId="0" fontId="22" fillId="0" borderId="3" xfId="0" applyFont="1" applyBorder="1" applyAlignment="1">
      <alignment horizontal="center" vertical="center"/>
    </xf>
    <xf numFmtId="0" fontId="20" fillId="0" borderId="1" xfId="0" applyNumberFormat="1" applyFont="1" applyBorder="1" applyAlignment="1">
      <alignment horizontal="left" vertical="center"/>
    </xf>
    <xf numFmtId="0" fontId="20" fillId="0" borderId="23" xfId="0" applyFont="1" applyBorder="1" applyAlignment="1">
      <alignment horizontal="center" vertical="center"/>
    </xf>
    <xf numFmtId="0" fontId="20" fillId="0" borderId="1" xfId="0" applyFont="1" applyBorder="1">
      <alignment vertical="center"/>
    </xf>
    <xf numFmtId="3" fontId="20" fillId="0" borderId="13" xfId="1" applyNumberFormat="1" applyFont="1" applyFill="1" applyBorder="1" applyAlignment="1">
      <alignment horizontal="right" vertical="center"/>
    </xf>
    <xf numFmtId="0" fontId="20" fillId="0" borderId="1" xfId="0" applyFont="1" applyBorder="1" applyAlignment="1">
      <alignment horizontal="left" vertical="center"/>
    </xf>
    <xf numFmtId="0" fontId="20" fillId="0" borderId="15" xfId="0" applyFont="1" applyBorder="1" applyAlignment="1">
      <alignment horizontal="left" vertical="center"/>
    </xf>
    <xf numFmtId="0" fontId="20" fillId="0" borderId="24" xfId="0" applyFont="1" applyBorder="1" applyAlignment="1">
      <alignment horizontal="left" vertical="center"/>
    </xf>
    <xf numFmtId="0" fontId="16" fillId="0" borderId="1" xfId="0" applyFont="1" applyBorder="1">
      <alignment vertical="center"/>
    </xf>
    <xf numFmtId="0" fontId="16" fillId="0" borderId="1" xfId="0" applyFont="1" applyBorder="1" applyAlignment="1">
      <alignment horizontal="left" vertical="center"/>
    </xf>
    <xf numFmtId="0" fontId="20" fillId="0" borderId="22" xfId="0" applyFont="1" applyBorder="1" applyAlignment="1">
      <alignment horizontal="left" vertical="center"/>
    </xf>
    <xf numFmtId="0" fontId="20" fillId="0" borderId="63" xfId="0" applyFont="1" applyBorder="1" applyAlignment="1">
      <alignment horizontal="left" vertical="center"/>
    </xf>
    <xf numFmtId="0" fontId="20" fillId="0" borderId="17" xfId="0" applyFont="1" applyBorder="1" applyAlignment="1">
      <alignment horizontal="left" vertical="center"/>
    </xf>
    <xf numFmtId="0" fontId="20" fillId="0" borderId="16" xfId="0" applyFont="1" applyBorder="1" applyAlignment="1">
      <alignment vertical="center"/>
    </xf>
    <xf numFmtId="0" fontId="20" fillId="0" borderId="22" xfId="0" applyFont="1" applyBorder="1" applyAlignment="1">
      <alignment horizontal="left" vertical="center"/>
    </xf>
    <xf numFmtId="0" fontId="20" fillId="0" borderId="1" xfId="0" applyFont="1" applyBorder="1" applyAlignment="1">
      <alignment horizontal="left" vertical="center"/>
    </xf>
    <xf numFmtId="0" fontId="29" fillId="0" borderId="1" xfId="0" applyFont="1" applyBorder="1" applyAlignment="1">
      <alignment horizontal="right" vertical="center"/>
    </xf>
    <xf numFmtId="41" fontId="29" fillId="0" borderId="12" xfId="0" applyNumberFormat="1" applyFont="1" applyBorder="1" applyAlignment="1">
      <alignment horizontal="center" vertical="center"/>
    </xf>
    <xf numFmtId="41" fontId="30" fillId="0" borderId="18" xfId="0" applyNumberFormat="1" applyFont="1" applyBorder="1" applyAlignment="1">
      <alignment horizontal="center" vertical="center"/>
    </xf>
    <xf numFmtId="41" fontId="29" fillId="0" borderId="18" xfId="1" applyFont="1" applyFill="1" applyBorder="1" applyAlignment="1">
      <alignment horizontal="right" vertical="center"/>
    </xf>
    <xf numFmtId="41" fontId="31" fillId="0" borderId="22" xfId="0" applyNumberFormat="1" applyFont="1" applyBorder="1" applyAlignment="1">
      <alignment horizontal="center" vertical="center"/>
    </xf>
    <xf numFmtId="0" fontId="29" fillId="0" borderId="12" xfId="0" applyFont="1" applyBorder="1" applyAlignment="1">
      <alignment horizontal="center" vertical="center"/>
    </xf>
    <xf numFmtId="0" fontId="29" fillId="0" borderId="12" xfId="0" applyFont="1" applyBorder="1" applyAlignment="1">
      <alignment horizontal="right" vertical="center"/>
    </xf>
    <xf numFmtId="0" fontId="29" fillId="0" borderId="18" xfId="0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/>
    </xf>
    <xf numFmtId="0" fontId="29" fillId="0" borderId="13" xfId="0" applyFont="1" applyBorder="1" applyAlignment="1">
      <alignment horizontal="right" vertical="center"/>
    </xf>
    <xf numFmtId="41" fontId="29" fillId="0" borderId="1" xfId="0" applyNumberFormat="1" applyFont="1" applyBorder="1" applyAlignment="1">
      <alignment horizontal="center" vertical="center"/>
    </xf>
    <xf numFmtId="41" fontId="30" fillId="0" borderId="16" xfId="0" applyNumberFormat="1" applyFont="1" applyBorder="1" applyAlignment="1">
      <alignment horizontal="center" vertical="center"/>
    </xf>
    <xf numFmtId="41" fontId="31" fillId="0" borderId="15" xfId="1" applyNumberFormat="1" applyFont="1" applyBorder="1">
      <alignment vertical="center"/>
    </xf>
    <xf numFmtId="0" fontId="29" fillId="0" borderId="1" xfId="0" applyFont="1" applyBorder="1">
      <alignment vertical="center"/>
    </xf>
    <xf numFmtId="41" fontId="29" fillId="0" borderId="16" xfId="1" applyNumberFormat="1" applyFont="1" applyBorder="1">
      <alignment vertical="center"/>
    </xf>
    <xf numFmtId="0" fontId="29" fillId="0" borderId="5" xfId="0" applyFont="1" applyBorder="1">
      <alignment vertical="center"/>
    </xf>
    <xf numFmtId="0" fontId="29" fillId="0" borderId="2" xfId="0" applyFont="1" applyBorder="1" applyAlignment="1">
      <alignment horizontal="right" vertical="center"/>
    </xf>
    <xf numFmtId="41" fontId="29" fillId="0" borderId="5" xfId="0" applyNumberFormat="1" applyFont="1" applyBorder="1" applyAlignment="1">
      <alignment horizontal="center" vertical="center"/>
    </xf>
    <xf numFmtId="41" fontId="31" fillId="0" borderId="24" xfId="1" applyNumberFormat="1" applyFont="1" applyBorder="1">
      <alignment vertical="center"/>
    </xf>
    <xf numFmtId="41" fontId="29" fillId="0" borderId="1" xfId="1" applyNumberFormat="1" applyFont="1" applyBorder="1">
      <alignment vertical="center"/>
    </xf>
    <xf numFmtId="0" fontId="29" fillId="0" borderId="5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41" fontId="29" fillId="0" borderId="8" xfId="0" applyNumberFormat="1" applyFont="1" applyBorder="1" applyAlignment="1">
      <alignment horizontal="center" vertical="center"/>
    </xf>
    <xf numFmtId="41" fontId="30" fillId="0" borderId="9" xfId="0" applyNumberFormat="1" applyFont="1" applyBorder="1" applyAlignment="1">
      <alignment horizontal="center" vertical="center"/>
    </xf>
    <xf numFmtId="41" fontId="31" fillId="0" borderId="23" xfId="1" applyNumberFormat="1" applyFont="1" applyBorder="1">
      <alignment vertical="center"/>
    </xf>
    <xf numFmtId="0" fontId="29" fillId="0" borderId="5" xfId="0" applyFont="1" applyBorder="1" applyAlignment="1">
      <alignment horizontal="right" vertical="center"/>
    </xf>
    <xf numFmtId="0" fontId="29" fillId="0" borderId="1" xfId="1" applyNumberFormat="1" applyFont="1" applyBorder="1" applyAlignment="1">
      <alignment vertical="center"/>
    </xf>
    <xf numFmtId="0" fontId="29" fillId="0" borderId="1" xfId="1" applyNumberFormat="1" applyFont="1" applyBorder="1" applyAlignment="1">
      <alignment horizontal="center" vertical="center"/>
    </xf>
    <xf numFmtId="41" fontId="29" fillId="0" borderId="2" xfId="1" applyNumberFormat="1" applyFont="1" applyBorder="1" applyAlignment="1">
      <alignment horizontal="right" vertical="center"/>
    </xf>
    <xf numFmtId="0" fontId="29" fillId="0" borderId="1" xfId="1" applyNumberFormat="1" applyFont="1" applyBorder="1" applyAlignment="1">
      <alignment horizontal="left" vertical="center"/>
    </xf>
    <xf numFmtId="41" fontId="29" fillId="0" borderId="7" xfId="0" applyNumberFormat="1" applyFont="1" applyBorder="1" applyAlignment="1">
      <alignment horizontal="center" vertical="center"/>
    </xf>
    <xf numFmtId="41" fontId="30" fillId="0" borderId="17" xfId="0" applyNumberFormat="1" applyFont="1" applyBorder="1" applyAlignment="1">
      <alignment horizontal="center" vertical="center"/>
    </xf>
    <xf numFmtId="0" fontId="29" fillId="0" borderId="1" xfId="0" applyFont="1" applyBorder="1" applyAlignment="1">
      <alignment vertical="center"/>
    </xf>
    <xf numFmtId="179" fontId="29" fillId="0" borderId="1" xfId="0" applyNumberFormat="1" applyFont="1" applyBorder="1" applyAlignment="1">
      <alignment horizontal="right" vertical="center"/>
    </xf>
    <xf numFmtId="0" fontId="3" fillId="0" borderId="1" xfId="4" applyFont="1" applyFill="1" applyBorder="1" applyAlignment="1">
      <alignment horizontal="center" vertical="center"/>
    </xf>
    <xf numFmtId="41" fontId="29" fillId="0" borderId="2" xfId="0" applyNumberFormat="1" applyFont="1" applyBorder="1" applyAlignment="1">
      <alignment horizontal="right" vertical="center"/>
    </xf>
    <xf numFmtId="0" fontId="29" fillId="0" borderId="1" xfId="0" applyFont="1" applyBorder="1" applyAlignment="1">
      <alignment horizontal="left" vertical="center"/>
    </xf>
    <xf numFmtId="0" fontId="29" fillId="0" borderId="5" xfId="0" applyFont="1" applyBorder="1" applyAlignment="1">
      <alignment horizontal="left" vertical="center"/>
    </xf>
    <xf numFmtId="179" fontId="29" fillId="0" borderId="1" xfId="0" applyNumberFormat="1" applyFont="1" applyBorder="1" applyAlignment="1">
      <alignment vertical="center"/>
    </xf>
    <xf numFmtId="179" fontId="32" fillId="0" borderId="2" xfId="4" applyNumberFormat="1" applyFont="1" applyFill="1" applyBorder="1" applyAlignment="1">
      <alignment vertical="center"/>
    </xf>
    <xf numFmtId="185" fontId="29" fillId="0" borderId="1" xfId="0" applyNumberFormat="1" applyFont="1" applyBorder="1" applyAlignment="1">
      <alignment horizontal="right" vertical="center"/>
    </xf>
    <xf numFmtId="41" fontId="31" fillId="0" borderId="16" xfId="0" applyNumberFormat="1" applyFont="1" applyBorder="1" applyAlignment="1">
      <alignment horizontal="center" vertical="center"/>
    </xf>
    <xf numFmtId="179" fontId="29" fillId="0" borderId="2" xfId="0" applyNumberFormat="1" applyFont="1" applyBorder="1" applyAlignment="1">
      <alignment horizontal="right" vertical="center"/>
    </xf>
    <xf numFmtId="0" fontId="32" fillId="0" borderId="1" xfId="0" applyFont="1" applyBorder="1" applyAlignment="1">
      <alignment vertical="center"/>
    </xf>
    <xf numFmtId="41" fontId="31" fillId="0" borderId="22" xfId="1" applyNumberFormat="1" applyFont="1" applyBorder="1">
      <alignment vertical="center"/>
    </xf>
    <xf numFmtId="41" fontId="29" fillId="0" borderId="6" xfId="0" applyNumberFormat="1" applyFont="1" applyBorder="1" applyAlignment="1">
      <alignment horizontal="center" vertical="center"/>
    </xf>
    <xf numFmtId="0" fontId="29" fillId="0" borderId="0" xfId="0" applyFont="1" applyBorder="1">
      <alignment vertical="center"/>
    </xf>
    <xf numFmtId="0" fontId="29" fillId="0" borderId="0" xfId="0" applyFont="1" applyBorder="1" applyAlignment="1">
      <alignment horizontal="right" vertical="center"/>
    </xf>
    <xf numFmtId="41" fontId="29" fillId="0" borderId="0" xfId="1" applyNumberFormat="1" applyFont="1" applyBorder="1">
      <alignment vertical="center"/>
    </xf>
    <xf numFmtId="0" fontId="29" fillId="0" borderId="12" xfId="0" applyFont="1" applyBorder="1">
      <alignment vertical="center"/>
    </xf>
    <xf numFmtId="41" fontId="29" fillId="0" borderId="12" xfId="1" applyNumberFormat="1" applyFont="1" applyBorder="1">
      <alignment vertical="center"/>
    </xf>
    <xf numFmtId="0" fontId="29" fillId="0" borderId="5" xfId="0" applyFont="1" applyBorder="1" applyAlignment="1">
      <alignment horizontal="center" vertical="center"/>
    </xf>
    <xf numFmtId="41" fontId="29" fillId="0" borderId="1" xfId="0" applyNumberFormat="1" applyFont="1" applyBorder="1" applyAlignment="1">
      <alignment horizontal="right" vertical="center"/>
    </xf>
    <xf numFmtId="41" fontId="29" fillId="0" borderId="1" xfId="0" applyNumberFormat="1" applyFont="1" applyBorder="1" applyAlignment="1">
      <alignment vertical="center"/>
    </xf>
    <xf numFmtId="186" fontId="29" fillId="0" borderId="1" xfId="0" applyNumberFormat="1" applyFont="1" applyBorder="1" applyAlignment="1">
      <alignment horizontal="right" vertical="center"/>
    </xf>
    <xf numFmtId="41" fontId="31" fillId="0" borderId="23" xfId="0" applyNumberFormat="1" applyFont="1" applyBorder="1">
      <alignment vertical="center"/>
    </xf>
    <xf numFmtId="14" fontId="29" fillId="0" borderId="1" xfId="0" applyNumberFormat="1" applyFont="1" applyBorder="1" applyAlignment="1">
      <alignment vertical="center"/>
    </xf>
    <xf numFmtId="41" fontId="31" fillId="0" borderId="29" xfId="1" applyNumberFormat="1" applyFont="1" applyBorder="1">
      <alignment vertical="center"/>
    </xf>
    <xf numFmtId="0" fontId="29" fillId="0" borderId="3" xfId="0" applyFont="1" applyBorder="1" applyAlignment="1">
      <alignment horizontal="right" vertical="center"/>
    </xf>
    <xf numFmtId="41" fontId="29" fillId="0" borderId="3" xfId="1" applyNumberFormat="1" applyFont="1" applyBorder="1">
      <alignment vertical="center"/>
    </xf>
    <xf numFmtId="0" fontId="29" fillId="0" borderId="12" xfId="1" applyNumberFormat="1" applyFont="1" applyBorder="1" applyAlignment="1">
      <alignment horizontal="center" vertical="center"/>
    </xf>
    <xf numFmtId="41" fontId="29" fillId="0" borderId="13" xfId="0" applyNumberFormat="1" applyFont="1" applyBorder="1" applyAlignment="1">
      <alignment horizontal="right" vertical="center"/>
    </xf>
    <xf numFmtId="41" fontId="29" fillId="0" borderId="5" xfId="0" applyNumberFormat="1" applyFont="1" applyBorder="1" applyAlignment="1">
      <alignment horizontal="right" vertical="center"/>
    </xf>
    <xf numFmtId="49" fontId="33" fillId="0" borderId="1" xfId="3" applyNumberFormat="1" applyFont="1" applyFill="1" applyBorder="1" applyAlignment="1">
      <alignment vertical="center" wrapText="1"/>
    </xf>
    <xf numFmtId="49" fontId="33" fillId="0" borderId="1" xfId="3" applyNumberFormat="1" applyFont="1" applyFill="1" applyBorder="1" applyAlignment="1">
      <alignment horizontal="right" vertical="center" wrapText="1"/>
    </xf>
    <xf numFmtId="0" fontId="29" fillId="0" borderId="2" xfId="0" applyFont="1" applyBorder="1" applyAlignment="1">
      <alignment vertical="center"/>
    </xf>
    <xf numFmtId="41" fontId="30" fillId="0" borderId="0" xfId="0" applyNumberFormat="1" applyFont="1" applyBorder="1" applyAlignment="1">
      <alignment horizontal="center" vertical="center"/>
    </xf>
    <xf numFmtId="179" fontId="29" fillId="0" borderId="1" xfId="0" applyNumberFormat="1" applyFont="1" applyBorder="1">
      <alignment vertical="center"/>
    </xf>
    <xf numFmtId="3" fontId="29" fillId="0" borderId="1" xfId="0" applyNumberFormat="1" applyFont="1" applyBorder="1" applyAlignment="1">
      <alignment vertical="center"/>
    </xf>
    <xf numFmtId="0" fontId="29" fillId="0" borderId="8" xfId="0" applyFont="1" applyBorder="1">
      <alignment vertical="center"/>
    </xf>
    <xf numFmtId="0" fontId="29" fillId="0" borderId="10" xfId="0" applyFont="1" applyBorder="1">
      <alignment vertical="center"/>
    </xf>
    <xf numFmtId="0" fontId="29" fillId="0" borderId="10" xfId="0" applyFont="1" applyBorder="1" applyAlignment="1">
      <alignment horizontal="right" vertical="center"/>
    </xf>
    <xf numFmtId="41" fontId="29" fillId="0" borderId="10" xfId="1" applyNumberFormat="1" applyFont="1" applyBorder="1">
      <alignment vertical="center"/>
    </xf>
    <xf numFmtId="3" fontId="29" fillId="0" borderId="1" xfId="0" applyNumberFormat="1" applyFont="1" applyBorder="1" applyAlignment="1">
      <alignment horizontal="right" vertical="center"/>
    </xf>
    <xf numFmtId="41" fontId="29" fillId="0" borderId="1" xfId="1" applyNumberFormat="1" applyFont="1" applyBorder="1" applyAlignment="1">
      <alignment horizontal="left" vertical="center"/>
    </xf>
    <xf numFmtId="0" fontId="29" fillId="0" borderId="10" xfId="0" applyFont="1" applyBorder="1" applyAlignment="1">
      <alignment horizontal="left" vertical="center"/>
    </xf>
    <xf numFmtId="41" fontId="29" fillId="0" borderId="10" xfId="1" applyNumberFormat="1" applyFont="1" applyBorder="1" applyAlignment="1">
      <alignment horizontal="left" vertical="center"/>
    </xf>
    <xf numFmtId="41" fontId="29" fillId="0" borderId="10" xfId="0" applyNumberFormat="1" applyFont="1" applyBorder="1" applyAlignment="1">
      <alignment horizontal="right" vertical="center"/>
    </xf>
    <xf numFmtId="41" fontId="29" fillId="0" borderId="11" xfId="0" applyNumberFormat="1" applyFont="1" applyBorder="1" applyAlignment="1">
      <alignment horizontal="right" vertical="center"/>
    </xf>
    <xf numFmtId="0" fontId="29" fillId="0" borderId="0" xfId="0" applyFont="1" applyAlignment="1">
      <alignment horizontal="left" vertical="center"/>
    </xf>
    <xf numFmtId="179" fontId="29" fillId="0" borderId="10" xfId="0" applyNumberFormat="1" applyFont="1" applyBorder="1" applyAlignment="1">
      <alignment horizontal="right" vertical="center"/>
    </xf>
    <xf numFmtId="0" fontId="29" fillId="0" borderId="7" xfId="0" applyFont="1" applyBorder="1">
      <alignment vertical="center"/>
    </xf>
    <xf numFmtId="0" fontId="29" fillId="0" borderId="11" xfId="0" applyFont="1" applyBorder="1" applyAlignment="1">
      <alignment horizontal="right" vertical="center"/>
    </xf>
    <xf numFmtId="0" fontId="29" fillId="0" borderId="10" xfId="0" applyFont="1" applyBorder="1" applyAlignment="1">
      <alignment horizontal="center" vertical="center"/>
    </xf>
    <xf numFmtId="0" fontId="29" fillId="0" borderId="15" xfId="0" applyFont="1" applyBorder="1" applyAlignment="1">
      <alignment horizontal="right" vertical="center"/>
    </xf>
    <xf numFmtId="41" fontId="29" fillId="0" borderId="15" xfId="1" applyNumberFormat="1" applyFont="1" applyBorder="1" applyAlignment="1">
      <alignment horizontal="left" vertical="center"/>
    </xf>
    <xf numFmtId="38" fontId="29" fillId="0" borderId="1" xfId="0" applyNumberFormat="1" applyFont="1" applyBorder="1">
      <alignment vertical="center"/>
    </xf>
    <xf numFmtId="186" fontId="29" fillId="0" borderId="10" xfId="0" applyNumberFormat="1" applyFont="1" applyBorder="1" applyAlignment="1">
      <alignment horizontal="right" vertical="center"/>
    </xf>
    <xf numFmtId="0" fontId="29" fillId="0" borderId="1" xfId="0" applyFont="1" applyBorder="1" applyAlignment="1">
      <alignment horizontal="center" vertical="center"/>
    </xf>
    <xf numFmtId="41" fontId="29" fillId="0" borderId="2" xfId="0" applyNumberFormat="1" applyFont="1" applyBorder="1">
      <alignment vertical="center"/>
    </xf>
    <xf numFmtId="41" fontId="29" fillId="0" borderId="39" xfId="0" applyNumberFormat="1" applyFont="1" applyBorder="1" applyAlignment="1">
      <alignment horizontal="center" vertical="center"/>
    </xf>
    <xf numFmtId="41" fontId="30" fillId="0" borderId="19" xfId="0" applyNumberFormat="1" applyFont="1" applyBorder="1" applyAlignment="1">
      <alignment horizontal="center" vertical="center"/>
    </xf>
    <xf numFmtId="41" fontId="31" fillId="0" borderId="40" xfId="1" applyNumberFormat="1" applyFont="1" applyBorder="1">
      <alignment vertical="center"/>
    </xf>
    <xf numFmtId="0" fontId="29" fillId="0" borderId="40" xfId="0" applyFont="1" applyBorder="1" applyAlignment="1">
      <alignment horizontal="right" vertical="center"/>
    </xf>
    <xf numFmtId="0" fontId="29" fillId="0" borderId="40" xfId="0" applyFont="1" applyBorder="1" applyAlignment="1">
      <alignment horizontal="left" vertical="center"/>
    </xf>
    <xf numFmtId="41" fontId="29" fillId="0" borderId="40" xfId="1" applyNumberFormat="1" applyFont="1" applyBorder="1" applyAlignment="1">
      <alignment horizontal="left" vertical="center"/>
    </xf>
    <xf numFmtId="0" fontId="29" fillId="0" borderId="39" xfId="0" applyFont="1" applyBorder="1" applyAlignment="1">
      <alignment horizontal="right" vertical="center"/>
    </xf>
    <xf numFmtId="3" fontId="20" fillId="0" borderId="12" xfId="1" applyNumberFormat="1" applyFont="1" applyFill="1" applyBorder="1" applyAlignment="1">
      <alignment horizontal="right" vertical="center"/>
    </xf>
    <xf numFmtId="41" fontId="29" fillId="0" borderId="17" xfId="1" applyFont="1" applyFill="1" applyBorder="1" applyAlignment="1">
      <alignment horizontal="right" vertical="center"/>
    </xf>
    <xf numFmtId="41" fontId="29" fillId="0" borderId="9" xfId="1" applyFont="1" applyFill="1" applyBorder="1" applyAlignment="1">
      <alignment horizontal="right" vertical="center"/>
    </xf>
    <xf numFmtId="0" fontId="20" fillId="0" borderId="1" xfId="0" applyNumberFormat="1" applyFont="1" applyBorder="1" applyAlignment="1">
      <alignment horizontal="left" vertical="center"/>
    </xf>
    <xf numFmtId="0" fontId="20" fillId="0" borderId="1" xfId="0" applyFont="1" applyBorder="1">
      <alignment vertical="center"/>
    </xf>
    <xf numFmtId="0" fontId="20" fillId="0" borderId="15" xfId="0" applyFont="1" applyBorder="1" applyAlignment="1">
      <alignment horizontal="left" vertical="center"/>
    </xf>
    <xf numFmtId="0" fontId="20" fillId="0" borderId="34" xfId="0" applyFont="1" applyBorder="1" applyAlignment="1">
      <alignment horizontal="left" vertical="center"/>
    </xf>
    <xf numFmtId="0" fontId="20" fillId="0" borderId="16" xfId="0" applyFont="1" applyBorder="1" applyAlignment="1">
      <alignment horizontal="left" vertical="center"/>
    </xf>
    <xf numFmtId="0" fontId="20" fillId="0" borderId="23" xfId="0" applyFont="1" applyBorder="1" applyAlignment="1">
      <alignment horizontal="center" vertical="center"/>
    </xf>
    <xf numFmtId="0" fontId="20" fillId="0" borderId="3" xfId="0" applyFont="1" applyBorder="1">
      <alignment vertical="center"/>
    </xf>
    <xf numFmtId="0" fontId="29" fillId="0" borderId="15" xfId="0" applyFont="1" applyBorder="1" applyAlignment="1">
      <alignment horizontal="left" vertical="center"/>
    </xf>
    <xf numFmtId="0" fontId="29" fillId="0" borderId="1" xfId="0" applyFont="1" applyBorder="1" applyAlignment="1">
      <alignment horizontal="left" vertical="center"/>
    </xf>
    <xf numFmtId="0" fontId="29" fillId="0" borderId="1" xfId="0" applyFont="1" applyBorder="1">
      <alignment vertical="center"/>
    </xf>
    <xf numFmtId="0" fontId="16" fillId="0" borderId="1" xfId="0" applyFont="1" applyBorder="1">
      <alignment vertical="center"/>
    </xf>
    <xf numFmtId="0" fontId="29" fillId="0" borderId="3" xfId="0" applyFont="1" applyBorder="1">
      <alignment vertical="center"/>
    </xf>
    <xf numFmtId="0" fontId="16" fillId="0" borderId="1" xfId="1" applyNumberFormat="1" applyFont="1" applyBorder="1" applyAlignment="1">
      <alignment horizontal="left" vertical="center"/>
    </xf>
    <xf numFmtId="0" fontId="29" fillId="0" borderId="1" xfId="1" applyNumberFormat="1" applyFont="1" applyBorder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41" fontId="29" fillId="0" borderId="8" xfId="1" applyFont="1" applyBorder="1">
      <alignment vertical="center"/>
    </xf>
    <xf numFmtId="188" fontId="29" fillId="0" borderId="1" xfId="0" applyNumberFormat="1" applyFont="1" applyBorder="1" applyAlignment="1">
      <alignment horizontal="right" vertical="center"/>
    </xf>
    <xf numFmtId="181" fontId="32" fillId="0" borderId="1" xfId="4" applyNumberFormat="1" applyFont="1" applyFill="1" applyBorder="1" applyAlignment="1">
      <alignment horizontal="center" vertical="center"/>
    </xf>
    <xf numFmtId="182" fontId="32" fillId="0" borderId="1" xfId="4" applyNumberFormat="1" applyFont="1" applyFill="1" applyBorder="1" applyAlignment="1">
      <alignment horizontal="center" vertical="center"/>
    </xf>
    <xf numFmtId="183" fontId="32" fillId="0" borderId="1" xfId="4" applyNumberFormat="1" applyFont="1" applyFill="1" applyBorder="1" applyAlignment="1">
      <alignment horizontal="center" vertical="center"/>
    </xf>
    <xf numFmtId="184" fontId="32" fillId="0" borderId="1" xfId="4" applyNumberFormat="1" applyFont="1" applyFill="1" applyBorder="1" applyAlignment="1">
      <alignment horizontal="center" vertical="center"/>
    </xf>
    <xf numFmtId="14" fontId="29" fillId="0" borderId="1" xfId="0" applyNumberFormat="1" applyFont="1" applyBorder="1" applyAlignment="1">
      <alignment horizontal="center" vertical="center"/>
    </xf>
    <xf numFmtId="0" fontId="29" fillId="0" borderId="1" xfId="0" applyNumberFormat="1" applyFont="1" applyBorder="1" applyAlignment="1">
      <alignment horizontal="right" vertical="center"/>
    </xf>
    <xf numFmtId="41" fontId="29" fillId="0" borderId="1" xfId="1" applyFont="1" applyBorder="1" applyAlignment="1">
      <alignment horizontal="right" vertical="center"/>
    </xf>
    <xf numFmtId="189" fontId="29" fillId="0" borderId="1" xfId="0" applyNumberFormat="1" applyFont="1" applyBorder="1" applyAlignment="1">
      <alignment horizontal="right" vertical="center"/>
    </xf>
    <xf numFmtId="41" fontId="33" fillId="0" borderId="1" xfId="1" applyFont="1" applyFill="1" applyBorder="1" applyAlignment="1">
      <alignment horizontal="right" vertical="center" wrapText="1"/>
    </xf>
    <xf numFmtId="41" fontId="33" fillId="0" borderId="2" xfId="3" applyNumberFormat="1" applyFont="1" applyFill="1" applyBorder="1" applyAlignment="1">
      <alignment horizontal="right" vertical="center"/>
    </xf>
    <xf numFmtId="187" fontId="29" fillId="0" borderId="1" xfId="0" applyNumberFormat="1" applyFont="1" applyBorder="1" applyAlignment="1">
      <alignment horizontal="right" vertical="center"/>
    </xf>
    <xf numFmtId="0" fontId="20" fillId="0" borderId="10" xfId="0" applyFont="1" applyBorder="1" applyAlignment="1">
      <alignment horizontal="left" vertical="center"/>
    </xf>
    <xf numFmtId="0" fontId="29" fillId="0" borderId="0" xfId="0" applyFont="1" applyBorder="1" applyAlignment="1">
      <alignment horizontal="left" vertical="center"/>
    </xf>
    <xf numFmtId="0" fontId="20" fillId="0" borderId="59" xfId="0" applyNumberFormat="1" applyFont="1" applyBorder="1" applyAlignment="1">
      <alignment vertical="center"/>
    </xf>
    <xf numFmtId="0" fontId="20" fillId="0" borderId="1" xfId="0" applyNumberFormat="1" applyFont="1" applyBorder="1" applyAlignment="1">
      <alignment vertical="center"/>
    </xf>
    <xf numFmtId="0" fontId="20" fillId="0" borderId="64" xfId="0" applyNumberFormat="1" applyFont="1" applyBorder="1" applyAlignment="1">
      <alignment horizontal="distributed" vertical="center"/>
    </xf>
    <xf numFmtId="41" fontId="29" fillId="0" borderId="45" xfId="1" applyFont="1" applyFill="1" applyBorder="1" applyAlignment="1">
      <alignment horizontal="right" vertical="center"/>
    </xf>
    <xf numFmtId="0" fontId="29" fillId="0" borderId="39" xfId="0" applyFont="1" applyBorder="1">
      <alignment vertical="center"/>
    </xf>
    <xf numFmtId="0" fontId="29" fillId="0" borderId="4" xfId="0" applyFont="1" applyBorder="1" applyAlignment="1">
      <alignment horizontal="right" vertical="center"/>
    </xf>
    <xf numFmtId="41" fontId="29" fillId="0" borderId="0" xfId="1" applyNumberFormat="1" applyFont="1" applyBorder="1" applyAlignment="1">
      <alignment horizontal="left" vertical="center"/>
    </xf>
    <xf numFmtId="0" fontId="29" fillId="0" borderId="6" xfId="0" applyFont="1" applyBorder="1" applyAlignment="1">
      <alignment horizontal="right" vertical="center"/>
    </xf>
    <xf numFmtId="0" fontId="29" fillId="0" borderId="12" xfId="0" applyFont="1" applyBorder="1" applyAlignment="1">
      <alignment horizontal="left" vertical="center"/>
    </xf>
    <xf numFmtId="41" fontId="29" fillId="0" borderId="0" xfId="0" applyNumberFormat="1" applyFont="1" applyBorder="1" applyAlignment="1">
      <alignment horizontal="right" vertical="center"/>
    </xf>
    <xf numFmtId="186" fontId="29" fillId="0" borderId="12" xfId="0" applyNumberFormat="1" applyFont="1" applyBorder="1" applyAlignment="1">
      <alignment horizontal="right" vertical="center"/>
    </xf>
    <xf numFmtId="41" fontId="29" fillId="0" borderId="14" xfId="0" applyNumberFormat="1" applyFont="1" applyBorder="1" applyAlignment="1">
      <alignment horizontal="right" vertical="center"/>
    </xf>
    <xf numFmtId="0" fontId="34" fillId="0" borderId="1" xfId="0" applyFont="1" applyBorder="1" applyAlignment="1">
      <alignment horizontal="left" vertical="center"/>
    </xf>
    <xf numFmtId="41" fontId="20" fillId="0" borderId="22" xfId="1" applyFont="1" applyBorder="1">
      <alignment vertical="center"/>
    </xf>
    <xf numFmtId="41" fontId="29" fillId="0" borderId="5" xfId="1" applyFont="1" applyBorder="1">
      <alignment vertical="center"/>
    </xf>
    <xf numFmtId="41" fontId="29" fillId="0" borderId="22" xfId="0" applyNumberFormat="1" applyFont="1" applyBorder="1" applyAlignment="1">
      <alignment horizontal="center" vertical="center"/>
    </xf>
    <xf numFmtId="41" fontId="29" fillId="0" borderId="15" xfId="1" applyNumberFormat="1" applyFont="1" applyBorder="1">
      <alignment vertical="center"/>
    </xf>
    <xf numFmtId="41" fontId="29" fillId="0" borderId="24" xfId="1" applyNumberFormat="1" applyFont="1" applyBorder="1">
      <alignment vertical="center"/>
    </xf>
    <xf numFmtId="41" fontId="29" fillId="0" borderId="23" xfId="1" applyNumberFormat="1" applyFont="1" applyBorder="1">
      <alignment vertical="center"/>
    </xf>
    <xf numFmtId="41" fontId="29" fillId="0" borderId="22" xfId="1" applyNumberFormat="1" applyFont="1" applyBorder="1">
      <alignment vertical="center"/>
    </xf>
    <xf numFmtId="180" fontId="29" fillId="0" borderId="24" xfId="0" applyNumberFormat="1" applyFont="1" applyBorder="1">
      <alignment vertical="center"/>
    </xf>
    <xf numFmtId="180" fontId="29" fillId="0" borderId="22" xfId="1" applyNumberFormat="1" applyFont="1" applyBorder="1">
      <alignment vertical="center"/>
    </xf>
    <xf numFmtId="180" fontId="29" fillId="0" borderId="15" xfId="0" applyNumberFormat="1" applyFont="1" applyBorder="1">
      <alignment vertical="center"/>
    </xf>
    <xf numFmtId="180" fontId="29" fillId="0" borderId="22" xfId="0" applyNumberFormat="1" applyFont="1" applyBorder="1">
      <alignment vertical="center"/>
    </xf>
    <xf numFmtId="0" fontId="20" fillId="0" borderId="1" xfId="0" applyNumberFormat="1" applyFont="1" applyBorder="1" applyAlignment="1">
      <alignment horizontal="left" vertical="center"/>
    </xf>
    <xf numFmtId="0" fontId="20" fillId="0" borderId="1" xfId="0" applyFont="1" applyBorder="1">
      <alignment vertical="center"/>
    </xf>
    <xf numFmtId="0" fontId="20" fillId="0" borderId="23" xfId="0" applyFont="1" applyBorder="1" applyAlignment="1">
      <alignment horizontal="center" vertical="center"/>
    </xf>
    <xf numFmtId="0" fontId="29" fillId="0" borderId="1" xfId="0" applyFont="1" applyBorder="1" applyAlignment="1">
      <alignment horizontal="left" vertical="center"/>
    </xf>
    <xf numFmtId="0" fontId="20" fillId="0" borderId="16" xfId="0" applyFont="1" applyBorder="1" applyAlignment="1">
      <alignment horizontal="left" vertical="center"/>
    </xf>
    <xf numFmtId="0" fontId="29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left" vertical="center"/>
    </xf>
    <xf numFmtId="0" fontId="16" fillId="0" borderId="1" xfId="0" applyFont="1" applyBorder="1">
      <alignment vertical="center"/>
    </xf>
    <xf numFmtId="0" fontId="29" fillId="0" borderId="1" xfId="0" applyFont="1" applyBorder="1">
      <alignment vertical="center"/>
    </xf>
    <xf numFmtId="0" fontId="20" fillId="0" borderId="27" xfId="0" applyFont="1" applyBorder="1" applyAlignment="1">
      <alignment horizontal="left" vertical="center"/>
    </xf>
    <xf numFmtId="0" fontId="20" fillId="0" borderId="24" xfId="0" applyFont="1" applyBorder="1" applyAlignment="1">
      <alignment horizontal="left" vertical="center"/>
    </xf>
    <xf numFmtId="0" fontId="20" fillId="0" borderId="22" xfId="0" applyFont="1" applyBorder="1" applyAlignment="1">
      <alignment horizontal="left" vertical="center"/>
    </xf>
    <xf numFmtId="42" fontId="20" fillId="0" borderId="16" xfId="1" applyNumberFormat="1" applyFont="1" applyFill="1" applyBorder="1" applyAlignment="1">
      <alignment horizontal="right" vertical="center"/>
    </xf>
    <xf numFmtId="41" fontId="20" fillId="0" borderId="16" xfId="5" applyNumberFormat="1" applyFont="1" applyFill="1" applyBorder="1" applyAlignment="1">
      <alignment horizontal="right" vertical="center"/>
    </xf>
    <xf numFmtId="185" fontId="29" fillId="0" borderId="1" xfId="1" applyNumberFormat="1" applyFont="1" applyBorder="1" applyAlignment="1">
      <alignment horizontal="right" vertical="center"/>
    </xf>
    <xf numFmtId="187" fontId="29" fillId="0" borderId="1" xfId="1" applyNumberFormat="1" applyFont="1" applyBorder="1" applyAlignment="1">
      <alignment horizontal="right" vertical="center"/>
    </xf>
    <xf numFmtId="190" fontId="29" fillId="0" borderId="1" xfId="0" applyNumberFormat="1" applyFont="1" applyBorder="1" applyAlignment="1">
      <alignment vertical="center"/>
    </xf>
    <xf numFmtId="188" fontId="29" fillId="0" borderId="12" xfId="0" applyNumberFormat="1" applyFont="1" applyBorder="1">
      <alignment vertical="center"/>
    </xf>
    <xf numFmtId="188" fontId="29" fillId="0" borderId="1" xfId="0" applyNumberFormat="1" applyFont="1" applyBorder="1" applyAlignment="1">
      <alignment vertical="center"/>
    </xf>
    <xf numFmtId="41" fontId="29" fillId="0" borderId="1" xfId="1" applyFont="1" applyBorder="1" applyAlignment="1">
      <alignment vertical="center"/>
    </xf>
    <xf numFmtId="0" fontId="29" fillId="0" borderId="1" xfId="0" applyNumberFormat="1" applyFont="1" applyBorder="1">
      <alignment vertical="center"/>
    </xf>
    <xf numFmtId="188" fontId="29" fillId="0" borderId="1" xfId="0" applyNumberFormat="1" applyFont="1" applyBorder="1">
      <alignment vertical="center"/>
    </xf>
    <xf numFmtId="41" fontId="29" fillId="0" borderId="10" xfId="1" applyFont="1" applyBorder="1" applyAlignment="1">
      <alignment horizontal="right" vertical="center"/>
    </xf>
    <xf numFmtId="0" fontId="29" fillId="0" borderId="24" xfId="0" applyFont="1" applyBorder="1" applyAlignment="1">
      <alignment horizontal="right" vertical="center"/>
    </xf>
    <xf numFmtId="0" fontId="29" fillId="0" borderId="24" xfId="0" applyFont="1" applyBorder="1" applyAlignment="1">
      <alignment horizontal="left" vertical="center"/>
    </xf>
    <xf numFmtId="41" fontId="29" fillId="0" borderId="24" xfId="1" applyNumberFormat="1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41" xfId="0" applyFont="1" applyBorder="1">
      <alignment vertical="center"/>
    </xf>
    <xf numFmtId="38" fontId="29" fillId="0" borderId="41" xfId="0" applyNumberFormat="1" applyFont="1" applyBorder="1">
      <alignment vertical="center"/>
    </xf>
    <xf numFmtId="0" fontId="29" fillId="0" borderId="41" xfId="1" applyNumberFormat="1" applyFont="1" applyBorder="1" applyAlignment="1">
      <alignment horizontal="center" vertical="center"/>
    </xf>
    <xf numFmtId="186" fontId="29" fillId="0" borderId="41" xfId="0" applyNumberFormat="1" applyFont="1" applyBorder="1" applyAlignment="1">
      <alignment horizontal="right" vertical="center"/>
    </xf>
    <xf numFmtId="0" fontId="29" fillId="0" borderId="41" xfId="0" applyFont="1" applyBorder="1" applyAlignment="1">
      <alignment horizontal="center" vertical="center"/>
    </xf>
    <xf numFmtId="41" fontId="29" fillId="0" borderId="1" xfId="1" applyFont="1" applyBorder="1">
      <alignment vertical="center"/>
    </xf>
    <xf numFmtId="41" fontId="29" fillId="0" borderId="1" xfId="1" applyFont="1" applyBorder="1" applyAlignment="1">
      <alignment horizontal="left" vertical="center"/>
    </xf>
    <xf numFmtId="180" fontId="29" fillId="0" borderId="23" xfId="0" applyNumberFormat="1" applyFont="1" applyBorder="1">
      <alignment vertical="center"/>
    </xf>
    <xf numFmtId="0" fontId="29" fillId="0" borderId="1" xfId="1" applyNumberFormat="1" applyFont="1" applyBorder="1" applyAlignment="1">
      <alignment horizontal="center" vertical="center" shrinkToFit="1"/>
    </xf>
    <xf numFmtId="0" fontId="5" fillId="0" borderId="24" xfId="0" applyFont="1" applyBorder="1">
      <alignment vertical="center"/>
    </xf>
    <xf numFmtId="41" fontId="29" fillId="0" borderId="6" xfId="1" applyFont="1" applyBorder="1">
      <alignment vertical="center"/>
    </xf>
    <xf numFmtId="41" fontId="29" fillId="0" borderId="7" xfId="1" applyFont="1" applyBorder="1">
      <alignment vertical="center"/>
    </xf>
    <xf numFmtId="0" fontId="20" fillId="0" borderId="65" xfId="0" applyFont="1" applyBorder="1" applyAlignment="1">
      <alignment horizontal="left" vertical="center"/>
    </xf>
    <xf numFmtId="41" fontId="29" fillId="0" borderId="66" xfId="0" applyNumberFormat="1" applyFont="1" applyBorder="1" applyAlignment="1">
      <alignment horizontal="center" vertical="center"/>
    </xf>
    <xf numFmtId="41" fontId="29" fillId="0" borderId="29" xfId="1" applyNumberFormat="1" applyFont="1" applyBorder="1">
      <alignment vertical="center"/>
    </xf>
    <xf numFmtId="41" fontId="30" fillId="0" borderId="45" xfId="0" applyNumberFormat="1" applyFont="1" applyBorder="1" applyAlignment="1">
      <alignment horizontal="center" vertical="center"/>
    </xf>
    <xf numFmtId="41" fontId="29" fillId="2" borderId="15" xfId="1" applyNumberFormat="1" applyFont="1" applyFill="1" applyBorder="1">
      <alignment vertical="center"/>
    </xf>
    <xf numFmtId="180" fontId="29" fillId="2" borderId="15" xfId="0" applyNumberFormat="1" applyFont="1" applyFill="1" applyBorder="1">
      <alignment vertical="center"/>
    </xf>
    <xf numFmtId="41" fontId="29" fillId="2" borderId="15" xfId="1" applyFont="1" applyFill="1" applyBorder="1">
      <alignment vertical="center"/>
    </xf>
    <xf numFmtId="41" fontId="29" fillId="0" borderId="2" xfId="1" applyFont="1" applyBorder="1">
      <alignment vertical="center"/>
    </xf>
    <xf numFmtId="41" fontId="29" fillId="0" borderId="36" xfId="1" applyFont="1" applyBorder="1">
      <alignment vertical="center"/>
    </xf>
    <xf numFmtId="41" fontId="20" fillId="0" borderId="7" xfId="0" applyNumberFormat="1" applyFont="1" applyBorder="1" applyAlignment="1">
      <alignment horizontal="center" vertical="center"/>
    </xf>
    <xf numFmtId="41" fontId="20" fillId="0" borderId="24" xfId="1" applyFont="1" applyBorder="1">
      <alignment vertical="center"/>
    </xf>
    <xf numFmtId="41" fontId="20" fillId="0" borderId="17" xfId="1" applyFont="1" applyFill="1" applyBorder="1" applyAlignment="1">
      <alignment horizontal="right" vertical="center"/>
    </xf>
    <xf numFmtId="41" fontId="20" fillId="0" borderId="8" xfId="0" applyNumberFormat="1" applyFont="1" applyBorder="1" applyAlignment="1">
      <alignment horizontal="center" vertical="center"/>
    </xf>
    <xf numFmtId="41" fontId="20" fillId="0" borderId="9" xfId="1" applyFont="1" applyFill="1" applyBorder="1" applyAlignment="1">
      <alignment horizontal="right" vertical="center"/>
    </xf>
    <xf numFmtId="3" fontId="20" fillId="0" borderId="17" xfId="1" applyNumberFormat="1" applyFont="1" applyFill="1" applyBorder="1" applyAlignment="1">
      <alignment horizontal="right" vertical="center"/>
    </xf>
    <xf numFmtId="41" fontId="20" fillId="0" borderId="41" xfId="0" applyNumberFormat="1" applyFont="1" applyBorder="1" applyAlignment="1">
      <alignment horizontal="center" vertical="center"/>
    </xf>
    <xf numFmtId="3" fontId="20" fillId="0" borderId="41" xfId="1" applyNumberFormat="1" applyFont="1" applyFill="1" applyBorder="1" applyAlignment="1">
      <alignment horizontal="right" vertical="center"/>
    </xf>
    <xf numFmtId="0" fontId="20" fillId="0" borderId="18" xfId="0" applyFont="1" applyBorder="1" applyAlignment="1">
      <alignment vertical="center"/>
    </xf>
    <xf numFmtId="42" fontId="20" fillId="0" borderId="18" xfId="1" applyNumberFormat="1" applyFont="1" applyFill="1" applyBorder="1" applyAlignment="1">
      <alignment horizontal="right" vertical="center"/>
    </xf>
    <xf numFmtId="0" fontId="20" fillId="0" borderId="12" xfId="0" applyNumberFormat="1" applyFont="1" applyBorder="1" applyAlignment="1">
      <alignment horizontal="left" vertical="center"/>
    </xf>
    <xf numFmtId="0" fontId="20" fillId="0" borderId="12" xfId="0" applyFont="1" applyBorder="1">
      <alignment vertical="center"/>
    </xf>
    <xf numFmtId="176" fontId="20" fillId="0" borderId="12" xfId="1" applyNumberFormat="1" applyFont="1" applyBorder="1">
      <alignment vertical="center"/>
    </xf>
    <xf numFmtId="41" fontId="20" fillId="0" borderId="40" xfId="0" applyNumberFormat="1" applyFont="1" applyBorder="1" applyAlignment="1">
      <alignment horizontal="center" vertical="center"/>
    </xf>
    <xf numFmtId="176" fontId="20" fillId="0" borderId="3" xfId="1" applyNumberFormat="1" applyFont="1" applyBorder="1">
      <alignment vertical="center"/>
    </xf>
    <xf numFmtId="0" fontId="20" fillId="0" borderId="23" xfId="0" applyFont="1" applyBorder="1" applyAlignment="1">
      <alignment horizontal="left" vertical="center" wrapText="1"/>
    </xf>
    <xf numFmtId="0" fontId="20" fillId="0" borderId="22" xfId="0" applyFont="1" applyBorder="1" applyAlignment="1">
      <alignment horizontal="left" vertical="center" wrapText="1"/>
    </xf>
    <xf numFmtId="0" fontId="29" fillId="0" borderId="12" xfId="0" applyFont="1" applyBorder="1" applyAlignment="1">
      <alignment vertical="center"/>
    </xf>
    <xf numFmtId="188" fontId="29" fillId="0" borderId="12" xfId="0" applyNumberFormat="1" applyFont="1" applyBorder="1" applyAlignment="1">
      <alignment vertical="center"/>
    </xf>
    <xf numFmtId="185" fontId="29" fillId="0" borderId="12" xfId="1" applyNumberFormat="1" applyFont="1" applyBorder="1" applyAlignment="1">
      <alignment horizontal="right" vertical="center"/>
    </xf>
    <xf numFmtId="187" fontId="29" fillId="0" borderId="12" xfId="0" applyNumberFormat="1" applyFont="1" applyBorder="1" applyAlignment="1">
      <alignment horizontal="right" vertical="center"/>
    </xf>
    <xf numFmtId="0" fontId="29" fillId="0" borderId="3" xfId="1" applyNumberFormat="1" applyFont="1" applyBorder="1" applyAlignment="1">
      <alignment horizontal="center" vertical="center"/>
    </xf>
    <xf numFmtId="41" fontId="29" fillId="0" borderId="4" xfId="0" applyNumberFormat="1" applyFont="1" applyBorder="1" applyAlignment="1">
      <alignment horizontal="right" vertical="center"/>
    </xf>
    <xf numFmtId="0" fontId="20" fillId="0" borderId="63" xfId="0" applyFont="1" applyBorder="1" applyAlignment="1">
      <alignment vertical="center"/>
    </xf>
    <xf numFmtId="0" fontId="20" fillId="0" borderId="9" xfId="0" applyFont="1" applyBorder="1" applyAlignment="1">
      <alignment vertical="center"/>
    </xf>
    <xf numFmtId="0" fontId="20" fillId="0" borderId="45" xfId="0" applyFont="1" applyBorder="1" applyAlignment="1">
      <alignment vertical="center"/>
    </xf>
    <xf numFmtId="0" fontId="20" fillId="0" borderId="29" xfId="0" applyFont="1" applyBorder="1" applyAlignment="1">
      <alignment vertical="center"/>
    </xf>
    <xf numFmtId="0" fontId="20" fillId="0" borderId="1" xfId="0" applyFont="1" applyBorder="1" applyAlignment="1">
      <alignment horizontal="left" vertical="center"/>
    </xf>
    <xf numFmtId="0" fontId="20" fillId="0" borderId="16" xfId="0" applyFont="1" applyBorder="1" applyAlignment="1">
      <alignment horizontal="left" vertical="center"/>
    </xf>
    <xf numFmtId="0" fontId="29" fillId="0" borderId="3" xfId="0" applyFont="1" applyBorder="1" applyAlignment="1">
      <alignment horizontal="left" vertical="center"/>
    </xf>
    <xf numFmtId="0" fontId="20" fillId="0" borderId="1" xfId="0" applyFont="1" applyBorder="1" applyAlignment="1">
      <alignment horizontal="left" vertical="center"/>
    </xf>
    <xf numFmtId="0" fontId="20" fillId="0" borderId="24" xfId="0" applyFont="1" applyBorder="1" applyAlignment="1">
      <alignment horizontal="left" vertical="center"/>
    </xf>
    <xf numFmtId="0" fontId="20" fillId="0" borderId="23" xfId="0" applyFont="1" applyBorder="1" applyAlignment="1">
      <alignment horizontal="center" vertical="center"/>
    </xf>
    <xf numFmtId="0" fontId="20" fillId="0" borderId="0" xfId="0" applyFont="1" applyBorder="1">
      <alignment vertical="center"/>
    </xf>
    <xf numFmtId="0" fontId="20" fillId="0" borderId="15" xfId="0" applyFont="1" applyBorder="1" applyAlignment="1">
      <alignment horizontal="left" vertical="center"/>
    </xf>
    <xf numFmtId="0" fontId="20" fillId="0" borderId="24" xfId="0" applyFont="1" applyBorder="1" applyAlignment="1">
      <alignment horizontal="left" vertical="center"/>
    </xf>
    <xf numFmtId="0" fontId="20" fillId="0" borderId="22" xfId="0" applyFont="1" applyBorder="1" applyAlignment="1">
      <alignment horizontal="left" vertical="center"/>
    </xf>
    <xf numFmtId="0" fontId="16" fillId="0" borderId="1" xfId="0" applyFont="1" applyBorder="1">
      <alignment vertical="center"/>
    </xf>
    <xf numFmtId="0" fontId="29" fillId="0" borderId="1" xfId="0" applyFont="1" applyBorder="1">
      <alignment vertical="center"/>
    </xf>
    <xf numFmtId="0" fontId="29" fillId="0" borderId="15" xfId="0" applyFont="1" applyBorder="1" applyAlignment="1">
      <alignment horizontal="left" vertical="center"/>
    </xf>
    <xf numFmtId="41" fontId="20" fillId="0" borderId="23" xfId="0" applyNumberFormat="1" applyFont="1" applyBorder="1" applyAlignment="1">
      <alignment horizontal="center" vertical="center"/>
    </xf>
    <xf numFmtId="0" fontId="20" fillId="0" borderId="18" xfId="0" applyFont="1" applyBorder="1" applyAlignment="1">
      <alignment horizontal="left" vertical="center"/>
    </xf>
    <xf numFmtId="41" fontId="20" fillId="0" borderId="0" xfId="1" applyFont="1" applyBorder="1">
      <alignment vertical="center"/>
    </xf>
    <xf numFmtId="41" fontId="29" fillId="0" borderId="1" xfId="1" applyNumberFormat="1" applyFont="1" applyBorder="1" applyAlignment="1">
      <alignment vertical="center"/>
    </xf>
    <xf numFmtId="0" fontId="20" fillId="0" borderId="59" xfId="0" applyNumberFormat="1" applyFont="1" applyBorder="1" applyAlignment="1">
      <alignment horizontal="left" vertical="center"/>
    </xf>
    <xf numFmtId="0" fontId="20" fillId="0" borderId="1" xfId="0" applyNumberFormat="1" applyFont="1" applyBorder="1" applyAlignment="1">
      <alignment horizontal="left" vertical="center"/>
    </xf>
    <xf numFmtId="0" fontId="20" fillId="0" borderId="16" xfId="0" applyNumberFormat="1" applyFont="1" applyBorder="1" applyAlignment="1">
      <alignment horizontal="left" vertical="center"/>
    </xf>
    <xf numFmtId="0" fontId="20" fillId="0" borderId="5" xfId="0" applyNumberFormat="1" applyFont="1" applyBorder="1" applyAlignment="1">
      <alignment horizontal="left" vertical="center"/>
    </xf>
    <xf numFmtId="0" fontId="29" fillId="0" borderId="1" xfId="0" applyNumberFormat="1" applyFont="1" applyBorder="1" applyAlignment="1">
      <alignment horizontal="left" vertical="center"/>
    </xf>
    <xf numFmtId="0" fontId="29" fillId="0" borderId="1" xfId="0" applyFont="1" applyBorder="1" applyAlignment="1">
      <alignment horizontal="left" vertical="center"/>
    </xf>
    <xf numFmtId="185" fontId="29" fillId="0" borderId="12" xfId="0" applyNumberFormat="1" applyFont="1" applyBorder="1" applyAlignment="1">
      <alignment horizontal="right" vertical="center"/>
    </xf>
    <xf numFmtId="41" fontId="29" fillId="0" borderId="12" xfId="1" applyFont="1" applyBorder="1" applyAlignment="1">
      <alignment horizontal="right" vertical="center"/>
    </xf>
    <xf numFmtId="0" fontId="35" fillId="0" borderId="1" xfId="0" applyFont="1" applyBorder="1" applyAlignment="1">
      <alignment vertical="center"/>
    </xf>
    <xf numFmtId="41" fontId="29" fillId="0" borderId="16" xfId="1" applyFont="1" applyFill="1" applyBorder="1" applyAlignment="1">
      <alignment horizontal="right" vertical="center"/>
    </xf>
    <xf numFmtId="0" fontId="20" fillId="0" borderId="42" xfId="0" applyNumberFormat="1" applyFont="1" applyBorder="1" applyAlignment="1">
      <alignment vertical="center" wrapText="1"/>
    </xf>
    <xf numFmtId="0" fontId="20" fillId="0" borderId="43" xfId="0" applyNumberFormat="1" applyFont="1" applyBorder="1" applyAlignment="1">
      <alignment vertical="center"/>
    </xf>
    <xf numFmtId="0" fontId="12" fillId="0" borderId="37" xfId="0" applyFont="1" applyBorder="1">
      <alignment vertical="center"/>
    </xf>
    <xf numFmtId="191" fontId="20" fillId="0" borderId="12" xfId="1" applyNumberFormat="1" applyFont="1" applyFill="1" applyBorder="1" applyAlignment="1">
      <alignment horizontal="right" vertical="center"/>
    </xf>
    <xf numFmtId="191" fontId="20" fillId="0" borderId="13" xfId="1" applyNumberFormat="1" applyFont="1" applyFill="1" applyBorder="1" applyAlignment="1">
      <alignment horizontal="right" vertical="center"/>
    </xf>
    <xf numFmtId="191" fontId="20" fillId="0" borderId="4" xfId="1" applyNumberFormat="1" applyFont="1" applyFill="1" applyBorder="1" applyAlignment="1">
      <alignment horizontal="right" vertical="center"/>
    </xf>
    <xf numFmtId="3" fontId="20" fillId="0" borderId="39" xfId="1" applyNumberFormat="1" applyFont="1" applyFill="1" applyBorder="1" applyAlignment="1">
      <alignment horizontal="center" vertical="center"/>
    </xf>
    <xf numFmtId="0" fontId="20" fillId="0" borderId="1" xfId="0" applyNumberFormat="1" applyFont="1" applyBorder="1" applyAlignment="1">
      <alignment horizontal="left" vertical="center"/>
    </xf>
    <xf numFmtId="0" fontId="29" fillId="0" borderId="1" xfId="0" applyNumberFormat="1" applyFont="1" applyBorder="1" applyAlignment="1">
      <alignment horizontal="left" vertical="center"/>
    </xf>
    <xf numFmtId="0" fontId="20" fillId="0" borderId="0" xfId="0" applyFont="1" applyBorder="1">
      <alignment vertical="center"/>
    </xf>
    <xf numFmtId="0" fontId="20" fillId="0" borderId="1" xfId="0" applyFont="1" applyBorder="1">
      <alignment vertical="center"/>
    </xf>
    <xf numFmtId="0" fontId="20" fillId="0" borderId="5" xfId="0" applyFont="1" applyBorder="1" applyAlignment="1">
      <alignment horizontal="left" vertical="center"/>
    </xf>
    <xf numFmtId="0" fontId="20" fillId="0" borderId="15" xfId="0" applyFont="1" applyBorder="1" applyAlignment="1">
      <alignment horizontal="left" vertical="center"/>
    </xf>
    <xf numFmtId="0" fontId="20" fillId="0" borderId="24" xfId="0" applyFont="1" applyBorder="1" applyAlignment="1">
      <alignment horizontal="left" vertical="center"/>
    </xf>
    <xf numFmtId="0" fontId="20" fillId="0" borderId="34" xfId="0" applyFont="1" applyBorder="1" applyAlignment="1">
      <alignment horizontal="left" vertical="center"/>
    </xf>
    <xf numFmtId="0" fontId="20" fillId="0" borderId="16" xfId="0" applyFont="1" applyBorder="1" applyAlignment="1">
      <alignment horizontal="left" vertical="center"/>
    </xf>
    <xf numFmtId="0" fontId="20" fillId="0" borderId="23" xfId="0" applyFont="1" applyBorder="1" applyAlignment="1">
      <alignment horizontal="center" vertical="center"/>
    </xf>
    <xf numFmtId="0" fontId="29" fillId="0" borderId="1" xfId="0" applyFont="1" applyBorder="1">
      <alignment vertical="center"/>
    </xf>
    <xf numFmtId="0" fontId="29" fillId="0" borderId="3" xfId="0" applyFont="1" applyBorder="1">
      <alignment vertical="center"/>
    </xf>
    <xf numFmtId="0" fontId="29" fillId="0" borderId="15" xfId="0" applyFont="1" applyBorder="1" applyAlignment="1">
      <alignment horizontal="left" vertical="center"/>
    </xf>
    <xf numFmtId="0" fontId="29" fillId="0" borderId="1" xfId="0" applyFont="1" applyBorder="1" applyAlignment="1">
      <alignment horizontal="left" vertical="center"/>
    </xf>
    <xf numFmtId="0" fontId="16" fillId="0" borderId="1" xfId="0" applyFont="1" applyBorder="1">
      <alignment vertical="center"/>
    </xf>
    <xf numFmtId="0" fontId="20" fillId="0" borderId="22" xfId="0" applyFont="1" applyBorder="1" applyAlignment="1">
      <alignment horizontal="left" vertical="center"/>
    </xf>
    <xf numFmtId="0" fontId="20" fillId="0" borderId="35" xfId="0" applyFont="1" applyBorder="1" applyAlignment="1">
      <alignment horizontal="left" vertical="center"/>
    </xf>
    <xf numFmtId="41" fontId="20" fillId="0" borderId="22" xfId="1" applyFont="1" applyFill="1" applyBorder="1" applyAlignment="1">
      <alignment horizontal="right" vertical="center"/>
    </xf>
    <xf numFmtId="190" fontId="20" fillId="0" borderId="15" xfId="0" applyNumberFormat="1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186" fontId="33" fillId="0" borderId="1" xfId="3" applyNumberFormat="1" applyFont="1" applyFill="1" applyBorder="1" applyAlignment="1">
      <alignment horizontal="right" vertical="center" wrapText="1"/>
    </xf>
    <xf numFmtId="0" fontId="20" fillId="0" borderId="7" xfId="0" applyFont="1" applyBorder="1" applyAlignment="1">
      <alignment horizontal="left" vertical="center"/>
    </xf>
    <xf numFmtId="41" fontId="29" fillId="0" borderId="10" xfId="0" applyNumberFormat="1" applyFont="1" applyBorder="1" applyAlignment="1">
      <alignment horizontal="center" vertical="center"/>
    </xf>
    <xf numFmtId="41" fontId="29" fillId="0" borderId="10" xfId="0" applyNumberFormat="1" applyFont="1" applyBorder="1">
      <alignment vertical="center"/>
    </xf>
    <xf numFmtId="41" fontId="30" fillId="0" borderId="1" xfId="0" applyNumberFormat="1" applyFont="1" applyBorder="1" applyAlignment="1">
      <alignment horizontal="center" vertical="center"/>
    </xf>
    <xf numFmtId="0" fontId="35" fillId="0" borderId="15" xfId="0" applyFont="1" applyBorder="1" applyAlignment="1">
      <alignment horizontal="left" vertical="center"/>
    </xf>
    <xf numFmtId="41" fontId="20" fillId="0" borderId="13" xfId="1" applyFont="1" applyFill="1" applyBorder="1" applyAlignment="1">
      <alignment horizontal="right" vertical="center"/>
    </xf>
    <xf numFmtId="0" fontId="12" fillId="0" borderId="0" xfId="0" applyFont="1" applyBorder="1">
      <alignment vertical="center"/>
    </xf>
    <xf numFmtId="0" fontId="12" fillId="0" borderId="62" xfId="0" applyFont="1" applyBorder="1">
      <alignment vertical="center"/>
    </xf>
    <xf numFmtId="0" fontId="20" fillId="0" borderId="25" xfId="0" applyFont="1" applyBorder="1" applyAlignment="1">
      <alignment vertical="center"/>
    </xf>
    <xf numFmtId="0" fontId="20" fillId="0" borderId="40" xfId="0" applyFont="1" applyBorder="1" applyAlignment="1">
      <alignment vertical="center"/>
    </xf>
    <xf numFmtId="0" fontId="20" fillId="0" borderId="40" xfId="0" applyFont="1" applyBorder="1" applyAlignment="1">
      <alignment vertical="center" wrapText="1"/>
    </xf>
    <xf numFmtId="3" fontId="20" fillId="0" borderId="66" xfId="1" applyNumberFormat="1" applyFont="1" applyFill="1" applyBorder="1" applyAlignment="1">
      <alignment horizontal="center" vertical="center"/>
    </xf>
    <xf numFmtId="3" fontId="20" fillId="0" borderId="67" xfId="1" applyNumberFormat="1" applyFont="1" applyFill="1" applyBorder="1" applyAlignment="1">
      <alignment horizontal="right" vertical="center"/>
    </xf>
    <xf numFmtId="0" fontId="29" fillId="0" borderId="9" xfId="0" applyFont="1" applyBorder="1" applyAlignment="1">
      <alignment horizontal="left" vertical="center"/>
    </xf>
    <xf numFmtId="0" fontId="29" fillId="0" borderId="16" xfId="0" applyFont="1" applyBorder="1" applyAlignment="1">
      <alignment horizontal="left" vertical="center"/>
    </xf>
    <xf numFmtId="0" fontId="20" fillId="0" borderId="22" xfId="0" applyFont="1" applyBorder="1" applyAlignment="1">
      <alignment horizontal="center" vertical="center"/>
    </xf>
    <xf numFmtId="0" fontId="20" fillId="0" borderId="12" xfId="0" applyNumberFormat="1" applyFont="1" applyBorder="1" applyAlignment="1">
      <alignment horizontal="right" vertical="center"/>
    </xf>
    <xf numFmtId="0" fontId="20" fillId="0" borderId="29" xfId="0" applyFont="1" applyBorder="1" applyAlignment="1">
      <alignment horizontal="center" vertical="center"/>
    </xf>
    <xf numFmtId="0" fontId="20" fillId="0" borderId="45" xfId="0" applyFont="1" applyBorder="1" applyAlignment="1">
      <alignment horizontal="left" vertical="center"/>
    </xf>
    <xf numFmtId="41" fontId="20" fillId="0" borderId="66" xfId="0" applyNumberFormat="1" applyFont="1" applyBorder="1" applyAlignment="1">
      <alignment horizontal="center" vertical="center"/>
    </xf>
    <xf numFmtId="41" fontId="20" fillId="0" borderId="45" xfId="1" applyFont="1" applyFill="1" applyBorder="1" applyAlignment="1">
      <alignment horizontal="right" vertical="center"/>
    </xf>
    <xf numFmtId="0" fontId="29" fillId="0" borderId="2" xfId="0" applyFont="1" applyBorder="1" applyAlignment="1">
      <alignment horizontal="left" vertical="center"/>
    </xf>
    <xf numFmtId="0" fontId="29" fillId="0" borderId="5" xfId="0" applyNumberFormat="1" applyFont="1" applyBorder="1" applyAlignment="1">
      <alignment horizontal="right" vertical="center"/>
    </xf>
    <xf numFmtId="0" fontId="29" fillId="0" borderId="5" xfId="0" applyNumberFormat="1" applyFont="1" applyBorder="1" applyAlignment="1">
      <alignment horizontal="left" vertical="center"/>
    </xf>
    <xf numFmtId="0" fontId="29" fillId="0" borderId="2" xfId="0" applyNumberFormat="1" applyFont="1" applyBorder="1" applyAlignment="1">
      <alignment horizontal="right" vertical="center"/>
    </xf>
    <xf numFmtId="41" fontId="29" fillId="0" borderId="1" xfId="0" applyNumberFormat="1" applyFont="1" applyBorder="1" applyAlignment="1">
      <alignment horizontal="left" vertical="center"/>
    </xf>
    <xf numFmtId="9" fontId="29" fillId="0" borderId="1" xfId="0" applyNumberFormat="1" applyFont="1" applyBorder="1" applyAlignment="1">
      <alignment horizontal="right" vertical="center"/>
    </xf>
    <xf numFmtId="0" fontId="29" fillId="0" borderId="1" xfId="1" applyNumberFormat="1" applyFont="1" applyBorder="1" applyAlignment="1">
      <alignment horizontal="right" vertical="center"/>
    </xf>
    <xf numFmtId="192" fontId="29" fillId="0" borderId="1" xfId="0" applyNumberFormat="1" applyFont="1" applyBorder="1">
      <alignment vertical="center"/>
    </xf>
    <xf numFmtId="176" fontId="29" fillId="0" borderId="1" xfId="1" applyNumberFormat="1" applyFont="1" applyBorder="1">
      <alignment vertical="center"/>
    </xf>
    <xf numFmtId="176" fontId="29" fillId="0" borderId="1" xfId="1" applyNumberFormat="1" applyFont="1" applyBorder="1" applyAlignment="1">
      <alignment horizontal="right" vertical="center"/>
    </xf>
    <xf numFmtId="176" fontId="29" fillId="0" borderId="2" xfId="1" applyNumberFormat="1" applyFont="1" applyBorder="1" applyAlignment="1">
      <alignment horizontal="right" vertical="center"/>
    </xf>
    <xf numFmtId="179" fontId="29" fillId="0" borderId="1" xfId="1" applyNumberFormat="1" applyFont="1" applyBorder="1">
      <alignment vertical="center"/>
    </xf>
    <xf numFmtId="186" fontId="29" fillId="0" borderId="1" xfId="1" applyNumberFormat="1" applyFont="1" applyBorder="1" applyAlignment="1">
      <alignment horizontal="right" vertical="center"/>
    </xf>
    <xf numFmtId="179" fontId="29" fillId="0" borderId="2" xfId="1" applyNumberFormat="1" applyFont="1" applyBorder="1" applyAlignment="1">
      <alignment horizontal="right" vertical="center"/>
    </xf>
    <xf numFmtId="0" fontId="29" fillId="0" borderId="39" xfId="0" applyNumberFormat="1" applyFont="1" applyBorder="1" applyAlignment="1">
      <alignment horizontal="right" vertical="center"/>
    </xf>
    <xf numFmtId="41" fontId="29" fillId="0" borderId="3" xfId="0" applyNumberFormat="1" applyFont="1" applyBorder="1" applyAlignment="1">
      <alignment horizontal="left" vertical="center"/>
    </xf>
    <xf numFmtId="0" fontId="29" fillId="0" borderId="3" xfId="1" applyNumberFormat="1" applyFont="1" applyBorder="1" applyAlignment="1">
      <alignment horizontal="center" vertical="center" shrinkToFit="1"/>
    </xf>
    <xf numFmtId="187" fontId="29" fillId="0" borderId="3" xfId="0" applyNumberFormat="1" applyFont="1" applyBorder="1" applyAlignment="1">
      <alignment horizontal="right" vertical="center"/>
    </xf>
    <xf numFmtId="9" fontId="29" fillId="0" borderId="3" xfId="0" applyNumberFormat="1" applyFont="1" applyBorder="1" applyAlignment="1">
      <alignment horizontal="right" vertical="center"/>
    </xf>
    <xf numFmtId="0" fontId="29" fillId="0" borderId="3" xfId="0" applyNumberFormat="1" applyFont="1" applyBorder="1" applyAlignment="1">
      <alignment horizontal="right" vertical="center"/>
    </xf>
    <xf numFmtId="0" fontId="29" fillId="0" borderId="6" xfId="0" applyNumberFormat="1" applyFont="1" applyBorder="1" applyAlignment="1">
      <alignment horizontal="right" vertical="center"/>
    </xf>
    <xf numFmtId="41" fontId="29" fillId="0" borderId="12" xfId="0" applyNumberFormat="1" applyFont="1" applyBorder="1" applyAlignment="1">
      <alignment horizontal="left" vertical="center"/>
    </xf>
    <xf numFmtId="0" fontId="29" fillId="0" borderId="12" xfId="1" applyNumberFormat="1" applyFont="1" applyBorder="1" applyAlignment="1">
      <alignment horizontal="center" vertical="center" shrinkToFit="1"/>
    </xf>
    <xf numFmtId="9" fontId="29" fillId="0" borderId="12" xfId="0" applyNumberFormat="1" applyFont="1" applyBorder="1" applyAlignment="1">
      <alignment horizontal="right" vertical="center"/>
    </xf>
    <xf numFmtId="0" fontId="29" fillId="0" borderId="12" xfId="0" applyNumberFormat="1" applyFont="1" applyBorder="1" applyAlignment="1">
      <alignment horizontal="right" vertical="center"/>
    </xf>
    <xf numFmtId="186" fontId="29" fillId="0" borderId="1" xfId="1" applyNumberFormat="1" applyFont="1" applyBorder="1">
      <alignment vertical="center"/>
    </xf>
    <xf numFmtId="179" fontId="29" fillId="0" borderId="2" xfId="1" applyNumberFormat="1" applyFont="1" applyBorder="1">
      <alignment vertical="center"/>
    </xf>
    <xf numFmtId="176" fontId="29" fillId="0" borderId="2" xfId="1" applyNumberFormat="1" applyFont="1" applyBorder="1">
      <alignment vertical="center"/>
    </xf>
    <xf numFmtId="176" fontId="29" fillId="0" borderId="12" xfId="1" applyNumberFormat="1" applyFont="1" applyBorder="1">
      <alignment vertical="center"/>
    </xf>
    <xf numFmtId="179" fontId="29" fillId="0" borderId="12" xfId="1" applyNumberFormat="1" applyFont="1" applyBorder="1">
      <alignment vertical="center"/>
    </xf>
    <xf numFmtId="186" fontId="29" fillId="0" borderId="12" xfId="1" applyNumberFormat="1" applyFont="1" applyBorder="1">
      <alignment vertical="center"/>
    </xf>
    <xf numFmtId="179" fontId="29" fillId="0" borderId="13" xfId="1" applyNumberFormat="1" applyFont="1" applyBorder="1">
      <alignment vertical="center"/>
    </xf>
    <xf numFmtId="0" fontId="29" fillId="0" borderId="8" xfId="0" applyNumberFormat="1" applyFont="1" applyBorder="1" applyAlignment="1">
      <alignment horizontal="right" vertical="center"/>
    </xf>
    <xf numFmtId="0" fontId="29" fillId="0" borderId="14" xfId="0" applyFont="1" applyBorder="1">
      <alignment vertical="center"/>
    </xf>
    <xf numFmtId="0" fontId="29" fillId="0" borderId="2" xfId="0" applyFont="1" applyBorder="1">
      <alignment vertical="center"/>
    </xf>
    <xf numFmtId="186" fontId="29" fillId="0" borderId="1" xfId="0" applyNumberFormat="1" applyFont="1" applyBorder="1">
      <alignment vertical="center"/>
    </xf>
    <xf numFmtId="179" fontId="29" fillId="0" borderId="10" xfId="0" applyNumberFormat="1" applyFont="1" applyBorder="1">
      <alignment vertical="center"/>
    </xf>
    <xf numFmtId="186" fontId="29" fillId="0" borderId="10" xfId="0" applyNumberFormat="1" applyFont="1" applyBorder="1">
      <alignment vertical="center"/>
    </xf>
    <xf numFmtId="41" fontId="29" fillId="0" borderId="11" xfId="0" applyNumberFormat="1" applyFont="1" applyBorder="1">
      <alignment vertical="center"/>
    </xf>
    <xf numFmtId="41" fontId="29" fillId="0" borderId="3" xfId="1" applyFont="1" applyBorder="1">
      <alignment vertical="center"/>
    </xf>
    <xf numFmtId="186" fontId="29" fillId="0" borderId="3" xfId="0" applyNumberFormat="1" applyFont="1" applyBorder="1">
      <alignment vertical="center"/>
    </xf>
    <xf numFmtId="41" fontId="29" fillId="0" borderId="4" xfId="1" applyFont="1" applyBorder="1">
      <alignment vertical="center"/>
    </xf>
    <xf numFmtId="0" fontId="35" fillId="0" borderId="1" xfId="0" applyNumberFormat="1" applyFont="1" applyBorder="1" applyAlignment="1">
      <alignment horizontal="left" vertical="center"/>
    </xf>
    <xf numFmtId="41" fontId="29" fillId="0" borderId="15" xfId="1" applyFont="1" applyFill="1" applyBorder="1" applyAlignment="1">
      <alignment horizontal="right" vertical="center"/>
    </xf>
    <xf numFmtId="0" fontId="17" fillId="0" borderId="0" xfId="3">
      <alignment vertical="center"/>
    </xf>
    <xf numFmtId="0" fontId="38" fillId="0" borderId="68" xfId="3" applyNumberFormat="1" applyFont="1" applyBorder="1" applyAlignment="1">
      <alignment horizontal="center" vertical="center"/>
    </xf>
    <xf numFmtId="41" fontId="38" fillId="0" borderId="47" xfId="3" applyNumberFormat="1" applyFont="1" applyBorder="1" applyAlignment="1">
      <alignment horizontal="center" vertical="center"/>
    </xf>
    <xf numFmtId="41" fontId="38" fillId="0" borderId="48" xfId="3" applyNumberFormat="1" applyFont="1" applyBorder="1" applyAlignment="1">
      <alignment horizontal="center" vertical="center"/>
    </xf>
    <xf numFmtId="0" fontId="38" fillId="0" borderId="26" xfId="3" applyNumberFormat="1" applyFont="1" applyBorder="1" applyAlignment="1">
      <alignment horizontal="center" vertical="center"/>
    </xf>
    <xf numFmtId="0" fontId="39" fillId="0" borderId="15" xfId="3" applyFont="1" applyBorder="1" applyAlignment="1">
      <alignment horizontal="center" vertical="center" wrapText="1"/>
    </xf>
    <xf numFmtId="41" fontId="38" fillId="0" borderId="15" xfId="3" applyNumberFormat="1" applyFont="1" applyBorder="1" applyAlignment="1">
      <alignment horizontal="center" vertical="center"/>
    </xf>
    <xf numFmtId="41" fontId="38" fillId="0" borderId="49" xfId="3" applyNumberFormat="1" applyFont="1" applyBorder="1" applyAlignment="1">
      <alignment horizontal="center" vertical="center"/>
    </xf>
    <xf numFmtId="0" fontId="40" fillId="0" borderId="15" xfId="3" applyFont="1" applyBorder="1" applyAlignment="1">
      <alignment horizontal="center" vertical="center"/>
    </xf>
    <xf numFmtId="0" fontId="39" fillId="0" borderId="49" xfId="3" applyFont="1" applyBorder="1" applyAlignment="1">
      <alignment horizontal="center" vertical="center" wrapText="1"/>
    </xf>
    <xf numFmtId="0" fontId="38" fillId="0" borderId="27" xfId="3" applyNumberFormat="1" applyFont="1" applyBorder="1" applyAlignment="1">
      <alignment horizontal="center" vertical="center"/>
    </xf>
    <xf numFmtId="41" fontId="38" fillId="0" borderId="24" xfId="3" applyNumberFormat="1" applyFont="1" applyBorder="1" applyAlignment="1">
      <alignment horizontal="center" vertical="center"/>
    </xf>
    <xf numFmtId="41" fontId="41" fillId="0" borderId="24" xfId="3" applyNumberFormat="1" applyFont="1" applyBorder="1" applyAlignment="1">
      <alignment horizontal="center" vertical="center" wrapText="1"/>
    </xf>
    <xf numFmtId="0" fontId="40" fillId="0" borderId="21" xfId="3" applyFont="1" applyBorder="1" applyAlignment="1">
      <alignment vertical="center" shrinkToFit="1"/>
    </xf>
    <xf numFmtId="0" fontId="40" fillId="0" borderId="26" xfId="3" applyFont="1" applyBorder="1" applyAlignment="1">
      <alignment vertical="center" shrinkToFit="1"/>
    </xf>
    <xf numFmtId="0" fontId="17" fillId="0" borderId="26" xfId="3" applyBorder="1" applyAlignment="1">
      <alignment horizontal="center" vertical="center" shrinkToFit="1"/>
    </xf>
    <xf numFmtId="0" fontId="17" fillId="0" borderId="27" xfId="3" applyBorder="1" applyAlignment="1">
      <alignment horizontal="center" vertical="center" shrinkToFit="1"/>
    </xf>
    <xf numFmtId="0" fontId="43" fillId="0" borderId="26" xfId="3" applyFont="1" applyBorder="1" applyAlignment="1">
      <alignment horizontal="center" vertical="center" wrapText="1" shrinkToFit="1"/>
    </xf>
    <xf numFmtId="0" fontId="43" fillId="0" borderId="21" xfId="3" applyFont="1" applyBorder="1" applyAlignment="1">
      <alignment horizontal="center" vertical="center" wrapText="1" shrinkToFit="1"/>
    </xf>
    <xf numFmtId="0" fontId="40" fillId="0" borderId="21" xfId="3" applyFont="1" applyBorder="1" applyAlignment="1">
      <alignment horizontal="center" vertical="center" shrinkToFit="1"/>
    </xf>
    <xf numFmtId="0" fontId="40" fillId="0" borderId="26" xfId="3" applyFont="1" applyBorder="1" applyAlignment="1">
      <alignment horizontal="center" vertical="center" shrinkToFit="1"/>
    </xf>
    <xf numFmtId="0" fontId="40" fillId="0" borderId="27" xfId="3" applyFont="1" applyBorder="1" applyAlignment="1">
      <alignment horizontal="center" vertical="center" shrinkToFit="1"/>
    </xf>
    <xf numFmtId="0" fontId="40" fillId="0" borderId="56" xfId="3" applyFont="1" applyBorder="1" applyAlignment="1">
      <alignment horizontal="center" vertical="center" shrinkToFit="1"/>
    </xf>
    <xf numFmtId="0" fontId="17" fillId="0" borderId="0" xfId="3" applyFill="1" applyBorder="1">
      <alignment vertical="center"/>
    </xf>
    <xf numFmtId="0" fontId="17" fillId="0" borderId="0" xfId="3" applyNumberFormat="1" applyBorder="1" applyAlignment="1">
      <alignment horizontal="center" vertical="center"/>
    </xf>
    <xf numFmtId="0" fontId="17" fillId="0" borderId="0" xfId="3" applyBorder="1">
      <alignment vertical="center"/>
    </xf>
    <xf numFmtId="0" fontId="17" fillId="0" borderId="0" xfId="3" applyBorder="1" applyAlignment="1">
      <alignment horizontal="center" vertical="center"/>
    </xf>
    <xf numFmtId="0" fontId="17" fillId="0" borderId="0" xfId="3" applyNumberFormat="1" applyAlignment="1">
      <alignment horizontal="center" vertical="center"/>
    </xf>
    <xf numFmtId="0" fontId="17" fillId="0" borderId="0" xfId="3" applyAlignment="1">
      <alignment horizontal="center" vertical="center"/>
    </xf>
    <xf numFmtId="41" fontId="48" fillId="0" borderId="0" xfId="6" applyFont="1">
      <alignment vertical="center"/>
    </xf>
    <xf numFmtId="41" fontId="41" fillId="0" borderId="74" xfId="3" applyNumberFormat="1" applyFont="1" applyBorder="1" applyAlignment="1">
      <alignment horizontal="center" vertical="center"/>
    </xf>
    <xf numFmtId="41" fontId="41" fillId="0" borderId="50" xfId="3" applyNumberFormat="1" applyFont="1" applyBorder="1" applyAlignment="1">
      <alignment horizontal="center" vertical="center"/>
    </xf>
    <xf numFmtId="41" fontId="41" fillId="0" borderId="28" xfId="3" applyNumberFormat="1" applyFont="1" applyBorder="1" applyAlignment="1">
      <alignment horizontal="center" vertical="center" shrinkToFit="1"/>
    </xf>
    <xf numFmtId="41" fontId="41" fillId="0" borderId="28" xfId="3" applyNumberFormat="1" applyFont="1" applyBorder="1" applyAlignment="1">
      <alignment horizontal="center" vertical="center"/>
    </xf>
    <xf numFmtId="41" fontId="49" fillId="0" borderId="75" xfId="6" applyNumberFormat="1" applyFont="1" applyBorder="1" applyAlignment="1">
      <alignment horizontal="center" vertical="center"/>
    </xf>
    <xf numFmtId="41" fontId="41" fillId="0" borderId="68" xfId="3" applyNumberFormat="1" applyFont="1" applyBorder="1">
      <alignment vertical="center"/>
    </xf>
    <xf numFmtId="41" fontId="41" fillId="0" borderId="47" xfId="3" applyNumberFormat="1" applyFont="1" applyBorder="1" applyAlignment="1">
      <alignment horizontal="center" vertical="center" wrapText="1" shrinkToFit="1"/>
    </xf>
    <xf numFmtId="0" fontId="50" fillId="0" borderId="47" xfId="3" applyNumberFormat="1" applyFont="1" applyBorder="1" applyAlignment="1">
      <alignment horizontal="center" vertical="center"/>
    </xf>
    <xf numFmtId="41" fontId="50" fillId="0" borderId="48" xfId="6" applyNumberFormat="1" applyFont="1" applyBorder="1">
      <alignment vertical="center"/>
    </xf>
    <xf numFmtId="41" fontId="41" fillId="0" borderId="77" xfId="3" applyNumberFormat="1" applyFont="1" applyBorder="1">
      <alignment vertical="center"/>
    </xf>
    <xf numFmtId="0" fontId="51" fillId="0" borderId="78" xfId="3" applyFont="1" applyBorder="1" applyAlignment="1">
      <alignment horizontal="center" vertical="center"/>
    </xf>
    <xf numFmtId="13" fontId="50" fillId="0" borderId="15" xfId="3" quotePrefix="1" applyNumberFormat="1" applyFont="1" applyBorder="1" applyAlignment="1">
      <alignment horizontal="center" vertical="center"/>
    </xf>
    <xf numFmtId="41" fontId="50" fillId="0" borderId="49" xfId="6" applyNumberFormat="1" applyFont="1" applyBorder="1" applyAlignment="1">
      <alignment horizontal="right" vertical="center"/>
    </xf>
    <xf numFmtId="13" fontId="53" fillId="0" borderId="79" xfId="3" quotePrefix="1" applyNumberFormat="1" applyFont="1" applyBorder="1" applyAlignment="1">
      <alignment horizontal="center" vertical="center"/>
    </xf>
    <xf numFmtId="41" fontId="54" fillId="0" borderId="80" xfId="6" applyNumberFormat="1" applyFont="1" applyBorder="1" applyAlignment="1">
      <alignment horizontal="right" vertical="center"/>
    </xf>
    <xf numFmtId="13" fontId="50" fillId="0" borderId="47" xfId="3" quotePrefix="1" applyNumberFormat="1" applyFont="1" applyBorder="1" applyAlignment="1">
      <alignment horizontal="center" vertical="center"/>
    </xf>
    <xf numFmtId="0" fontId="50" fillId="0" borderId="15" xfId="3" quotePrefix="1" applyNumberFormat="1" applyFont="1" applyBorder="1" applyAlignment="1">
      <alignment horizontal="center" vertical="center"/>
    </xf>
    <xf numFmtId="0" fontId="50" fillId="0" borderId="24" xfId="3" quotePrefix="1" applyNumberFormat="1" applyFont="1" applyBorder="1" applyAlignment="1">
      <alignment horizontal="center" vertical="center"/>
    </xf>
    <xf numFmtId="41" fontId="50" fillId="0" borderId="69" xfId="6" applyNumberFormat="1" applyFont="1" applyBorder="1" applyAlignment="1">
      <alignment horizontal="right" vertical="center"/>
    </xf>
    <xf numFmtId="41" fontId="41" fillId="0" borderId="81" xfId="3" applyNumberFormat="1" applyFont="1" applyBorder="1" applyAlignment="1">
      <alignment horizontal="center" vertical="center"/>
    </xf>
    <xf numFmtId="41" fontId="41" fillId="0" borderId="82" xfId="3" applyNumberFormat="1" applyFont="1" applyFill="1" applyBorder="1" applyAlignment="1">
      <alignment horizontal="left" vertical="center" wrapText="1"/>
    </xf>
    <xf numFmtId="41" fontId="41" fillId="0" borderId="83" xfId="3" applyNumberFormat="1" applyFont="1" applyFill="1" applyBorder="1" applyAlignment="1">
      <alignment vertical="center" shrinkToFit="1"/>
    </xf>
    <xf numFmtId="0" fontId="50" fillId="0" borderId="83" xfId="3" quotePrefix="1" applyNumberFormat="1" applyFont="1" applyBorder="1" applyAlignment="1">
      <alignment horizontal="center" vertical="center"/>
    </xf>
    <xf numFmtId="41" fontId="50" fillId="0" borderId="84" xfId="6" applyNumberFormat="1" applyFont="1" applyBorder="1" applyAlignment="1">
      <alignment horizontal="right" vertical="center"/>
    </xf>
    <xf numFmtId="0" fontId="53" fillId="0" borderId="29" xfId="3" quotePrefix="1" applyNumberFormat="1" applyFont="1" applyBorder="1" applyAlignment="1">
      <alignment horizontal="center" vertical="center"/>
    </xf>
    <xf numFmtId="41" fontId="54" fillId="0" borderId="88" xfId="6" applyNumberFormat="1" applyFont="1" applyBorder="1" applyAlignment="1">
      <alignment horizontal="right" vertical="center"/>
    </xf>
    <xf numFmtId="41" fontId="56" fillId="0" borderId="90" xfId="3" quotePrefix="1" applyNumberFormat="1" applyFont="1" applyBorder="1" applyAlignment="1">
      <alignment horizontal="center" vertical="center"/>
    </xf>
    <xf numFmtId="41" fontId="57" fillId="0" borderId="91" xfId="6" applyNumberFormat="1" applyFont="1" applyBorder="1">
      <alignment vertical="center"/>
    </xf>
    <xf numFmtId="0" fontId="17" fillId="0" borderId="0" xfId="3" applyAlignment="1">
      <alignment vertical="center" shrinkToFit="1"/>
    </xf>
    <xf numFmtId="41" fontId="58" fillId="0" borderId="0" xfId="6" applyFont="1">
      <alignment vertical="center"/>
    </xf>
    <xf numFmtId="0" fontId="41" fillId="0" borderId="93" xfId="3" applyFont="1" applyBorder="1" applyAlignment="1">
      <alignment horizontal="center" vertical="center" shrinkToFit="1"/>
    </xf>
    <xf numFmtId="0" fontId="41" fillId="0" borderId="94" xfId="3" applyFont="1" applyBorder="1" applyAlignment="1">
      <alignment horizontal="center" vertical="center" wrapText="1"/>
    </xf>
    <xf numFmtId="0" fontId="41" fillId="0" borderId="90" xfId="3" applyFont="1" applyBorder="1" applyAlignment="1">
      <alignment horizontal="center" vertical="center" wrapText="1"/>
    </xf>
    <xf numFmtId="0" fontId="41" fillId="0" borderId="72" xfId="3" applyFont="1" applyBorder="1" applyAlignment="1">
      <alignment horizontal="center" vertical="center" wrapText="1"/>
    </xf>
    <xf numFmtId="0" fontId="41" fillId="0" borderId="21" xfId="3" applyFont="1" applyBorder="1" applyAlignment="1">
      <alignment horizontal="center" vertical="center" shrinkToFit="1"/>
    </xf>
    <xf numFmtId="41" fontId="37" fillId="0" borderId="47" xfId="3" applyNumberFormat="1" applyFont="1" applyBorder="1" applyAlignment="1">
      <alignment horizontal="center" vertical="center"/>
    </xf>
    <xf numFmtId="41" fontId="37" fillId="0" borderId="13" xfId="3" applyNumberFormat="1" applyFont="1" applyBorder="1" applyAlignment="1">
      <alignment horizontal="center" vertical="center"/>
    </xf>
    <xf numFmtId="0" fontId="41" fillId="0" borderId="26" xfId="3" applyFont="1" applyBorder="1" applyAlignment="1">
      <alignment horizontal="center" vertical="center" wrapText="1"/>
    </xf>
    <xf numFmtId="41" fontId="37" fillId="0" borderId="5" xfId="3" applyNumberFormat="1" applyFont="1" applyBorder="1">
      <alignment vertical="center"/>
    </xf>
    <xf numFmtId="41" fontId="37" fillId="0" borderId="15" xfId="3" applyNumberFormat="1" applyFont="1" applyBorder="1" applyAlignment="1">
      <alignment horizontal="center" vertical="center"/>
    </xf>
    <xf numFmtId="41" fontId="37" fillId="0" borderId="2" xfId="3" applyNumberFormat="1" applyFont="1" applyBorder="1" applyAlignment="1">
      <alignment horizontal="center" vertical="center"/>
    </xf>
    <xf numFmtId="0" fontId="41" fillId="0" borderId="26" xfId="3" applyFont="1" applyBorder="1" applyAlignment="1">
      <alignment horizontal="center" vertical="center"/>
    </xf>
    <xf numFmtId="41" fontId="37" fillId="0" borderId="2" xfId="3" quotePrefix="1" applyNumberFormat="1" applyFont="1" applyBorder="1" applyAlignment="1">
      <alignment horizontal="right" vertical="center"/>
    </xf>
    <xf numFmtId="0" fontId="41" fillId="0" borderId="56" xfId="3" applyFont="1" applyBorder="1" applyAlignment="1">
      <alignment horizontal="center" vertical="center"/>
    </xf>
    <xf numFmtId="0" fontId="41" fillId="0" borderId="37" xfId="3" applyFont="1" applyBorder="1" applyAlignment="1">
      <alignment horizontal="center" vertical="center"/>
    </xf>
    <xf numFmtId="0" fontId="17" fillId="0" borderId="37" xfId="3" applyBorder="1">
      <alignment vertical="center"/>
    </xf>
    <xf numFmtId="0" fontId="17" fillId="0" borderId="37" xfId="3" applyBorder="1" applyAlignment="1">
      <alignment horizontal="center" vertical="center"/>
    </xf>
    <xf numFmtId="0" fontId="41" fillId="0" borderId="21" xfId="3" applyFont="1" applyBorder="1" applyAlignment="1">
      <alignment horizontal="center" vertical="center" wrapText="1"/>
    </xf>
    <xf numFmtId="0" fontId="41" fillId="0" borderId="21" xfId="3" applyFont="1" applyBorder="1" applyAlignment="1">
      <alignment horizontal="center" vertical="center"/>
    </xf>
    <xf numFmtId="0" fontId="41" fillId="0" borderId="0" xfId="3" applyFont="1" applyAlignment="1">
      <alignment horizontal="center" vertical="center"/>
    </xf>
    <xf numFmtId="0" fontId="17" fillId="0" borderId="56" xfId="3" applyBorder="1" applyAlignment="1">
      <alignment horizontal="center" vertical="center" shrinkToFit="1"/>
    </xf>
    <xf numFmtId="0" fontId="63" fillId="0" borderId="26" xfId="3" applyFont="1" applyBorder="1" applyAlignment="1">
      <alignment horizontal="center" vertical="center" shrinkToFit="1"/>
    </xf>
    <xf numFmtId="0" fontId="40" fillId="0" borderId="68" xfId="3" applyFont="1" applyBorder="1" applyAlignment="1">
      <alignment horizontal="center" vertical="center" shrinkToFit="1"/>
    </xf>
    <xf numFmtId="0" fontId="20" fillId="0" borderId="24" xfId="0" applyFont="1" applyBorder="1" applyAlignment="1">
      <alignment horizontal="left" vertical="center"/>
    </xf>
    <xf numFmtId="0" fontId="20" fillId="0" borderId="23" xfId="0" applyFont="1" applyBorder="1" applyAlignment="1">
      <alignment horizontal="center" vertical="center"/>
    </xf>
    <xf numFmtId="0" fontId="29" fillId="0" borderId="3" xfId="0" applyFont="1" applyBorder="1">
      <alignment vertical="center"/>
    </xf>
    <xf numFmtId="0" fontId="20" fillId="0" borderId="22" xfId="0" applyFont="1" applyBorder="1" applyAlignment="1">
      <alignment horizontal="left" vertical="center"/>
    </xf>
    <xf numFmtId="41" fontId="49" fillId="0" borderId="68" xfId="3" applyNumberFormat="1" applyFont="1" applyFill="1" applyBorder="1">
      <alignment vertical="center"/>
    </xf>
    <xf numFmtId="0" fontId="50" fillId="0" borderId="47" xfId="3" applyFont="1" applyFill="1" applyBorder="1" applyAlignment="1">
      <alignment vertical="center"/>
    </xf>
    <xf numFmtId="41" fontId="49" fillId="0" borderId="26" xfId="3" applyNumberFormat="1" applyFont="1" applyFill="1" applyBorder="1">
      <alignment vertical="center"/>
    </xf>
    <xf numFmtId="0" fontId="50" fillId="0" borderId="15" xfId="3" applyFont="1" applyFill="1" applyBorder="1" applyAlignment="1">
      <alignment vertical="center"/>
    </xf>
    <xf numFmtId="0" fontId="43" fillId="0" borderId="15" xfId="3" applyFont="1" applyFill="1" applyBorder="1" applyAlignment="1">
      <alignment vertical="center"/>
    </xf>
    <xf numFmtId="41" fontId="49" fillId="0" borderId="27" xfId="3" applyNumberFormat="1" applyFont="1" applyFill="1" applyBorder="1" applyAlignment="1">
      <alignment horizontal="left" vertical="center" wrapText="1"/>
    </xf>
    <xf numFmtId="41" fontId="49" fillId="0" borderId="24" xfId="3" applyNumberFormat="1" applyFont="1" applyFill="1" applyBorder="1" applyAlignment="1">
      <alignment vertical="center" shrinkToFit="1"/>
    </xf>
    <xf numFmtId="41" fontId="49" fillId="0" borderId="26" xfId="3" applyNumberFormat="1" applyFont="1" applyFill="1" applyBorder="1" applyAlignment="1">
      <alignment horizontal="left" vertical="center" wrapText="1"/>
    </xf>
    <xf numFmtId="41" fontId="49" fillId="0" borderId="15" xfId="3" applyNumberFormat="1" applyFont="1" applyFill="1" applyBorder="1" applyAlignment="1">
      <alignment vertical="center" shrinkToFit="1"/>
    </xf>
    <xf numFmtId="41" fontId="49" fillId="0" borderId="20" xfId="3" applyNumberFormat="1" applyFont="1" applyFill="1" applyBorder="1" applyAlignment="1">
      <alignment horizontal="left" vertical="center" wrapText="1"/>
    </xf>
    <xf numFmtId="41" fontId="49" fillId="0" borderId="23" xfId="3" applyNumberFormat="1" applyFont="1" applyFill="1" applyBorder="1" applyAlignment="1">
      <alignment vertical="center" shrinkToFit="1"/>
    </xf>
    <xf numFmtId="0" fontId="50" fillId="0" borderId="23" xfId="3" quotePrefix="1" applyNumberFormat="1" applyFont="1" applyBorder="1" applyAlignment="1">
      <alignment horizontal="center" vertical="center"/>
    </xf>
    <xf numFmtId="41" fontId="50" fillId="0" borderId="95" xfId="6" applyNumberFormat="1" applyFont="1" applyBorder="1" applyAlignment="1">
      <alignment horizontal="right" vertical="center"/>
    </xf>
    <xf numFmtId="41" fontId="50" fillId="0" borderId="69" xfId="3" applyNumberFormat="1" applyFont="1" applyBorder="1" applyAlignment="1">
      <alignment horizontal="center" vertical="center"/>
    </xf>
    <xf numFmtId="41" fontId="64" fillId="0" borderId="5" xfId="3" applyNumberFormat="1" applyFont="1" applyBorder="1">
      <alignment vertical="center"/>
    </xf>
    <xf numFmtId="41" fontId="64" fillId="0" borderId="15" xfId="3" applyNumberFormat="1" applyFont="1" applyBorder="1">
      <alignment vertical="center"/>
    </xf>
    <xf numFmtId="41" fontId="40" fillId="0" borderId="61" xfId="3" applyNumberFormat="1" applyFont="1" applyBorder="1" applyAlignment="1">
      <alignment horizontal="center" vertical="center"/>
    </xf>
    <xf numFmtId="41" fontId="40" fillId="0" borderId="5" xfId="3" applyNumberFormat="1" applyFont="1" applyBorder="1">
      <alignment vertical="center"/>
    </xf>
    <xf numFmtId="41" fontId="40" fillId="0" borderId="6" xfId="3" applyNumberFormat="1" applyFont="1" applyBorder="1" applyAlignment="1">
      <alignment horizontal="center" vertical="center"/>
    </xf>
    <xf numFmtId="41" fontId="40" fillId="0" borderId="15" xfId="3" applyNumberFormat="1" applyFont="1" applyBorder="1">
      <alignment vertical="center"/>
    </xf>
    <xf numFmtId="41" fontId="40" fillId="0" borderId="2" xfId="3" applyNumberFormat="1" applyFont="1" applyBorder="1" applyAlignment="1">
      <alignment horizontal="center" vertical="center"/>
    </xf>
    <xf numFmtId="41" fontId="40" fillId="0" borderId="22" xfId="3" applyNumberFormat="1" applyFont="1" applyBorder="1" applyAlignment="1">
      <alignment horizontal="center" vertical="center"/>
    </xf>
    <xf numFmtId="0" fontId="38" fillId="0" borderId="56" xfId="3" applyFont="1" applyBorder="1" applyAlignment="1">
      <alignment horizontal="center" vertical="center"/>
    </xf>
    <xf numFmtId="0" fontId="29" fillId="0" borderId="6" xfId="0" applyFont="1" applyBorder="1">
      <alignment vertical="center"/>
    </xf>
    <xf numFmtId="0" fontId="20" fillId="0" borderId="56" xfId="0" applyFont="1" applyBorder="1" applyAlignment="1">
      <alignment horizontal="left" vertical="center"/>
    </xf>
    <xf numFmtId="41" fontId="29" fillId="0" borderId="40" xfId="0" applyNumberFormat="1" applyFont="1" applyBorder="1" applyAlignment="1">
      <alignment horizontal="center" vertical="center"/>
    </xf>
    <xf numFmtId="41" fontId="29" fillId="0" borderId="66" xfId="1" applyFont="1" applyBorder="1">
      <alignment vertical="center"/>
    </xf>
    <xf numFmtId="180" fontId="29" fillId="0" borderId="29" xfId="0" applyNumberFormat="1" applyFont="1" applyBorder="1">
      <alignment vertical="center"/>
    </xf>
    <xf numFmtId="0" fontId="29" fillId="0" borderId="3" xfId="0" applyFont="1" applyBorder="1" applyAlignment="1">
      <alignment vertical="center"/>
    </xf>
    <xf numFmtId="188" fontId="29" fillId="0" borderId="3" xfId="0" applyNumberFormat="1" applyFont="1" applyBorder="1">
      <alignment vertical="center"/>
    </xf>
    <xf numFmtId="186" fontId="29" fillId="0" borderId="3" xfId="0" applyNumberFormat="1" applyFont="1" applyBorder="1" applyAlignment="1">
      <alignment horizontal="right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7" fillId="0" borderId="5" xfId="3" applyBorder="1" applyAlignment="1">
      <alignment horizontal="left" vertical="center"/>
    </xf>
    <xf numFmtId="0" fontId="17" fillId="0" borderId="1" xfId="3" applyBorder="1" applyAlignment="1">
      <alignment horizontal="left" vertical="center"/>
    </xf>
    <xf numFmtId="0" fontId="17" fillId="0" borderId="2" xfId="3" applyBorder="1" applyAlignment="1">
      <alignment horizontal="left" vertical="center"/>
    </xf>
    <xf numFmtId="0" fontId="36" fillId="0" borderId="41" xfId="3" applyFont="1" applyBorder="1" applyAlignment="1">
      <alignment horizontal="center" vertical="center" wrapText="1"/>
    </xf>
    <xf numFmtId="0" fontId="36" fillId="0" borderId="41" xfId="3" applyFont="1" applyBorder="1" applyAlignment="1">
      <alignment vertical="center"/>
    </xf>
    <xf numFmtId="41" fontId="38" fillId="0" borderId="70" xfId="3" applyNumberFormat="1" applyFont="1" applyBorder="1" applyAlignment="1">
      <alignment horizontal="center" vertical="center"/>
    </xf>
    <xf numFmtId="41" fontId="38" fillId="0" borderId="71" xfId="3" applyNumberFormat="1" applyFont="1" applyBorder="1" applyAlignment="1">
      <alignment horizontal="center" vertical="center"/>
    </xf>
    <xf numFmtId="41" fontId="38" fillId="0" borderId="72" xfId="3" applyNumberFormat="1" applyFont="1" applyBorder="1" applyAlignment="1">
      <alignment horizontal="center" vertical="center"/>
    </xf>
    <xf numFmtId="0" fontId="40" fillId="0" borderId="12" xfId="3" applyFont="1" applyBorder="1" applyAlignment="1">
      <alignment vertical="center"/>
    </xf>
    <xf numFmtId="0" fontId="40" fillId="0" borderId="13" xfId="3" applyFont="1" applyBorder="1" applyAlignment="1">
      <alignment vertical="center"/>
    </xf>
    <xf numFmtId="0" fontId="40" fillId="0" borderId="1" xfId="3" applyFont="1" applyBorder="1" applyAlignment="1">
      <alignment vertical="center"/>
    </xf>
    <xf numFmtId="0" fontId="40" fillId="0" borderId="2" xfId="3" applyFont="1" applyBorder="1" applyAlignment="1">
      <alignment vertical="center"/>
    </xf>
    <xf numFmtId="0" fontId="40" fillId="0" borderId="15" xfId="3" applyFont="1" applyBorder="1" applyAlignment="1">
      <alignment vertical="center"/>
    </xf>
    <xf numFmtId="0" fontId="40" fillId="0" borderId="49" xfId="3" applyFont="1" applyBorder="1" applyAlignment="1">
      <alignment vertical="center"/>
    </xf>
    <xf numFmtId="0" fontId="17" fillId="0" borderId="15" xfId="3" applyBorder="1" applyAlignment="1">
      <alignment horizontal="left" vertical="center"/>
    </xf>
    <xf numFmtId="0" fontId="17" fillId="0" borderId="49" xfId="3" applyBorder="1" applyAlignment="1">
      <alignment horizontal="left" vertical="center"/>
    </xf>
    <xf numFmtId="0" fontId="17" fillId="0" borderId="39" xfId="3" applyBorder="1" applyAlignment="1">
      <alignment horizontal="left" vertical="center"/>
    </xf>
    <xf numFmtId="0" fontId="17" fillId="0" borderId="3" xfId="3" applyBorder="1" applyAlignment="1">
      <alignment horizontal="left" vertical="center"/>
    </xf>
    <xf numFmtId="0" fontId="17" fillId="0" borderId="4" xfId="3" applyBorder="1" applyAlignment="1">
      <alignment horizontal="left" vertical="center"/>
    </xf>
    <xf numFmtId="0" fontId="17" fillId="0" borderId="5" xfId="3" applyBorder="1" applyAlignment="1">
      <alignment vertical="center" wrapText="1"/>
    </xf>
    <xf numFmtId="0" fontId="17" fillId="0" borderId="1" xfId="3" applyBorder="1" applyAlignment="1">
      <alignment vertical="center"/>
    </xf>
    <xf numFmtId="0" fontId="17" fillId="0" borderId="2" xfId="3" applyBorder="1" applyAlignment="1">
      <alignment vertical="center"/>
    </xf>
    <xf numFmtId="0" fontId="17" fillId="0" borderId="5" xfId="3" applyBorder="1" applyAlignment="1">
      <alignment horizontal="left" vertical="center" wrapText="1"/>
    </xf>
    <xf numFmtId="0" fontId="17" fillId="0" borderId="1" xfId="3" applyBorder="1" applyAlignment="1">
      <alignment horizontal="left" vertical="center" wrapText="1"/>
    </xf>
    <xf numFmtId="0" fontId="17" fillId="0" borderId="2" xfId="3" applyBorder="1" applyAlignment="1">
      <alignment horizontal="left" vertical="center" wrapText="1"/>
    </xf>
    <xf numFmtId="0" fontId="40" fillId="0" borderId="6" xfId="3" applyFont="1" applyBorder="1" applyAlignment="1">
      <alignment horizontal="left" vertical="center"/>
    </xf>
    <xf numFmtId="0" fontId="40" fillId="0" borderId="12" xfId="3" applyFont="1" applyBorder="1" applyAlignment="1">
      <alignment horizontal="left" vertical="center"/>
    </xf>
    <xf numFmtId="0" fontId="40" fillId="0" borderId="13" xfId="3" applyFont="1" applyBorder="1" applyAlignment="1">
      <alignment horizontal="left" vertical="center"/>
    </xf>
    <xf numFmtId="0" fontId="44" fillId="0" borderId="73" xfId="3" applyNumberFormat="1" applyFont="1" applyBorder="1" applyAlignment="1">
      <alignment horizontal="left" vertical="center" wrapText="1"/>
    </xf>
    <xf numFmtId="0" fontId="44" fillId="0" borderId="37" xfId="3" applyNumberFormat="1" applyFont="1" applyBorder="1" applyAlignment="1">
      <alignment horizontal="left" vertical="center" wrapText="1"/>
    </xf>
    <xf numFmtId="0" fontId="44" fillId="0" borderId="60" xfId="3" applyNumberFormat="1" applyFont="1" applyBorder="1" applyAlignment="1">
      <alignment horizontal="left" vertical="center" wrapText="1"/>
    </xf>
    <xf numFmtId="0" fontId="44" fillId="0" borderId="65" xfId="3" applyNumberFormat="1" applyFont="1" applyBorder="1" applyAlignment="1">
      <alignment horizontal="left" vertical="center" wrapText="1"/>
    </xf>
    <xf numFmtId="0" fontId="44" fillId="0" borderId="41" xfId="3" applyNumberFormat="1" applyFont="1" applyBorder="1" applyAlignment="1">
      <alignment horizontal="left" vertical="center" wrapText="1"/>
    </xf>
    <xf numFmtId="0" fontId="44" fillId="0" borderId="36" xfId="3" applyNumberFormat="1" applyFont="1" applyBorder="1" applyAlignment="1">
      <alignment horizontal="left" vertical="center" wrapText="1"/>
    </xf>
    <xf numFmtId="0" fontId="40" fillId="0" borderId="15" xfId="3" applyFont="1" applyBorder="1" applyAlignment="1">
      <alignment horizontal="left" vertical="center"/>
    </xf>
    <xf numFmtId="0" fontId="40" fillId="0" borderId="49" xfId="3" applyFont="1" applyBorder="1" applyAlignment="1">
      <alignment horizontal="left" vertical="center"/>
    </xf>
    <xf numFmtId="0" fontId="40" fillId="0" borderId="5" xfId="3" applyFont="1" applyBorder="1" applyAlignment="1">
      <alignment horizontal="left" vertical="center"/>
    </xf>
    <xf numFmtId="0" fontId="40" fillId="0" borderId="1" xfId="3" applyFont="1" applyBorder="1" applyAlignment="1">
      <alignment horizontal="left" vertical="center"/>
    </xf>
    <xf numFmtId="0" fontId="40" fillId="0" borderId="2" xfId="3" applyFont="1" applyBorder="1" applyAlignment="1">
      <alignment horizontal="left" vertical="center"/>
    </xf>
    <xf numFmtId="0" fontId="40" fillId="0" borderId="39" xfId="3" applyFont="1" applyBorder="1" applyAlignment="1">
      <alignment horizontal="left" vertical="center"/>
    </xf>
    <xf numFmtId="0" fontId="40" fillId="0" borderId="3" xfId="3" applyFont="1" applyBorder="1" applyAlignment="1">
      <alignment horizontal="left" vertical="center"/>
    </xf>
    <xf numFmtId="0" fontId="40" fillId="0" borderId="4" xfId="3" applyFont="1" applyBorder="1" applyAlignment="1">
      <alignment horizontal="left" vertical="center"/>
    </xf>
    <xf numFmtId="0" fontId="40" fillId="0" borderId="61" xfId="3" applyFont="1" applyBorder="1" applyAlignment="1">
      <alignment horizontal="left" vertical="center"/>
    </xf>
    <xf numFmtId="0" fontId="40" fillId="0" borderId="52" xfId="3" applyFont="1" applyBorder="1" applyAlignment="1">
      <alignment horizontal="left" vertical="center"/>
    </xf>
    <xf numFmtId="0" fontId="40" fillId="0" borderId="54" xfId="3" applyFont="1" applyBorder="1" applyAlignment="1">
      <alignment horizontal="left" vertical="center"/>
    </xf>
    <xf numFmtId="41" fontId="55" fillId="0" borderId="70" xfId="3" applyNumberFormat="1" applyFont="1" applyBorder="1" applyAlignment="1">
      <alignment horizontal="center" vertical="center"/>
    </xf>
    <xf numFmtId="41" fontId="55" fillId="0" borderId="71" xfId="3" applyNumberFormat="1" applyFont="1" applyBorder="1" applyAlignment="1">
      <alignment horizontal="center" vertical="center"/>
    </xf>
    <xf numFmtId="41" fontId="55" fillId="0" borderId="89" xfId="3" applyNumberFormat="1" applyFont="1" applyBorder="1" applyAlignment="1">
      <alignment horizontal="center" vertical="center"/>
    </xf>
    <xf numFmtId="0" fontId="36" fillId="0" borderId="0" xfId="3" applyFont="1" applyAlignment="1">
      <alignment horizontal="center" vertical="center"/>
    </xf>
    <xf numFmtId="0" fontId="38" fillId="0" borderId="41" xfId="3" applyFont="1" applyBorder="1" applyAlignment="1">
      <alignment horizontal="center" vertical="center"/>
    </xf>
    <xf numFmtId="41" fontId="41" fillId="0" borderId="74" xfId="3" applyNumberFormat="1" applyFont="1" applyBorder="1" applyAlignment="1">
      <alignment horizontal="center" vertical="center"/>
    </xf>
    <xf numFmtId="0" fontId="17" fillId="0" borderId="76" xfId="3" applyBorder="1">
      <alignment vertical="center"/>
    </xf>
    <xf numFmtId="41" fontId="52" fillId="0" borderId="65" xfId="3" applyNumberFormat="1" applyFont="1" applyFill="1" applyBorder="1" applyAlignment="1">
      <alignment horizontal="center" vertical="center"/>
    </xf>
    <xf numFmtId="41" fontId="52" fillId="0" borderId="41" xfId="3" applyNumberFormat="1" applyFont="1" applyFill="1" applyBorder="1" applyAlignment="1">
      <alignment horizontal="center" vertical="center"/>
    </xf>
    <xf numFmtId="41" fontId="52" fillId="0" borderId="45" xfId="3" applyNumberFormat="1" applyFont="1" applyFill="1" applyBorder="1" applyAlignment="1">
      <alignment horizontal="center" vertical="center"/>
    </xf>
    <xf numFmtId="41" fontId="52" fillId="0" borderId="85" xfId="3" applyNumberFormat="1" applyFont="1" applyFill="1" applyBorder="1" applyAlignment="1">
      <alignment horizontal="center" vertical="center"/>
    </xf>
    <xf numFmtId="41" fontId="52" fillId="0" borderId="86" xfId="3" applyNumberFormat="1" applyFont="1" applyFill="1" applyBorder="1" applyAlignment="1">
      <alignment horizontal="center" vertical="center"/>
    </xf>
    <xf numFmtId="41" fontId="52" fillId="0" borderId="87" xfId="3" applyNumberFormat="1" applyFont="1" applyFill="1" applyBorder="1" applyAlignment="1">
      <alignment horizontal="center" vertical="center"/>
    </xf>
    <xf numFmtId="41" fontId="41" fillId="0" borderId="33" xfId="3" applyNumberFormat="1" applyFont="1" applyBorder="1" applyAlignment="1">
      <alignment horizontal="center" vertical="center"/>
    </xf>
    <xf numFmtId="41" fontId="41" fillId="0" borderId="96" xfId="3" applyNumberFormat="1" applyFont="1" applyBorder="1" applyAlignment="1">
      <alignment horizontal="center" vertical="center"/>
    </xf>
    <xf numFmtId="0" fontId="44" fillId="0" borderId="1" xfId="0" applyFont="1" applyBorder="1" applyAlignment="1">
      <alignment horizontal="left" vertical="center" wrapText="1"/>
    </xf>
    <xf numFmtId="0" fontId="44" fillId="0" borderId="1" xfId="0" applyFont="1" applyBorder="1" applyAlignment="1">
      <alignment horizontal="left" vertical="center"/>
    </xf>
    <xf numFmtId="0" fontId="44" fillId="0" borderId="2" xfId="0" applyFont="1" applyBorder="1" applyAlignment="1">
      <alignment horizontal="left" vertical="center"/>
    </xf>
    <xf numFmtId="0" fontId="49" fillId="0" borderId="5" xfId="3" quotePrefix="1" applyFont="1" applyBorder="1" applyAlignment="1">
      <alignment horizontal="left" vertical="center" wrapText="1"/>
    </xf>
    <xf numFmtId="0" fontId="49" fillId="0" borderId="1" xfId="3" quotePrefix="1" applyFont="1" applyBorder="1" applyAlignment="1">
      <alignment horizontal="left" vertical="center"/>
    </xf>
    <xf numFmtId="0" fontId="49" fillId="0" borderId="2" xfId="3" quotePrefix="1" applyFont="1" applyBorder="1" applyAlignment="1">
      <alignment horizontal="left" vertical="center"/>
    </xf>
    <xf numFmtId="0" fontId="61" fillId="0" borderId="0" xfId="3" applyFont="1" applyBorder="1" applyAlignment="1">
      <alignment horizontal="center" vertical="center"/>
    </xf>
    <xf numFmtId="0" fontId="17" fillId="0" borderId="0" xfId="3" applyBorder="1" applyAlignment="1">
      <alignment vertical="center"/>
    </xf>
    <xf numFmtId="0" fontId="17" fillId="0" borderId="41" xfId="3" applyBorder="1" applyAlignment="1">
      <alignment horizontal="center" vertical="center"/>
    </xf>
    <xf numFmtId="0" fontId="17" fillId="0" borderId="92" xfId="3" applyBorder="1" applyAlignment="1">
      <alignment horizontal="center" vertical="center"/>
    </xf>
    <xf numFmtId="0" fontId="17" fillId="0" borderId="28" xfId="3" applyBorder="1" applyAlignment="1">
      <alignment horizontal="center" vertical="center"/>
    </xf>
    <xf numFmtId="0" fontId="17" fillId="0" borderId="75" xfId="3" applyBorder="1" applyAlignment="1">
      <alignment horizontal="center" vertical="center"/>
    </xf>
    <xf numFmtId="0" fontId="17" fillId="0" borderId="28" xfId="3" applyBorder="1" applyAlignment="1">
      <alignment vertical="center"/>
    </xf>
    <xf numFmtId="0" fontId="17" fillId="0" borderId="75" xfId="3" applyBorder="1" applyAlignment="1">
      <alignment vertical="center"/>
    </xf>
    <xf numFmtId="0" fontId="17" fillId="0" borderId="51" xfId="3" applyBorder="1" applyAlignment="1">
      <alignment horizontal="center" vertical="center"/>
    </xf>
    <xf numFmtId="0" fontId="17" fillId="0" borderId="52" xfId="3" applyFont="1" applyBorder="1" applyAlignment="1">
      <alignment horizontal="center" vertical="center"/>
    </xf>
    <xf numFmtId="0" fontId="17" fillId="0" borderId="54" xfId="3" applyFont="1" applyBorder="1" applyAlignment="1">
      <alignment horizontal="center" vertical="center"/>
    </xf>
    <xf numFmtId="0" fontId="17" fillId="0" borderId="52" xfId="3" applyBorder="1" applyAlignment="1">
      <alignment horizontal="center" vertical="center"/>
    </xf>
    <xf numFmtId="0" fontId="41" fillId="0" borderId="3" xfId="3" applyFont="1" applyBorder="1" applyAlignment="1">
      <alignment horizontal="center" vertical="center"/>
    </xf>
    <xf numFmtId="0" fontId="41" fillId="0" borderId="4" xfId="3" applyFont="1" applyBorder="1" applyAlignment="1">
      <alignment horizontal="center" vertical="center"/>
    </xf>
    <xf numFmtId="0" fontId="49" fillId="0" borderId="61" xfId="3" applyFont="1" applyBorder="1" applyAlignment="1">
      <alignment horizontal="left" vertical="center" wrapText="1"/>
    </xf>
    <xf numFmtId="0" fontId="49" fillId="0" borderId="52" xfId="3" applyFont="1" applyBorder="1" applyAlignment="1">
      <alignment horizontal="left" vertical="center"/>
    </xf>
    <xf numFmtId="0" fontId="49" fillId="0" borderId="54" xfId="3" applyFont="1" applyBorder="1" applyAlignment="1">
      <alignment horizontal="left" vertical="center"/>
    </xf>
    <xf numFmtId="0" fontId="49" fillId="0" borderId="5" xfId="3" quotePrefix="1" applyFont="1" applyBorder="1" applyAlignment="1">
      <alignment horizontal="center" vertical="center"/>
    </xf>
    <xf numFmtId="0" fontId="49" fillId="0" borderId="1" xfId="3" applyFont="1" applyBorder="1" applyAlignment="1">
      <alignment horizontal="center" vertical="center"/>
    </xf>
    <xf numFmtId="0" fontId="49" fillId="0" borderId="2" xfId="3" applyFont="1" applyBorder="1" applyAlignment="1">
      <alignment horizontal="center" vertical="center"/>
    </xf>
    <xf numFmtId="0" fontId="49" fillId="0" borderId="5" xfId="3" quotePrefix="1" applyFont="1" applyFill="1" applyBorder="1" applyAlignment="1">
      <alignment horizontal="center" vertical="center"/>
    </xf>
    <xf numFmtId="0" fontId="49" fillId="0" borderId="1" xfId="3" applyFont="1" applyFill="1" applyBorder="1" applyAlignment="1">
      <alignment horizontal="center" vertical="center"/>
    </xf>
    <xf numFmtId="0" fontId="49" fillId="0" borderId="2" xfId="3" applyFont="1" applyFill="1" applyBorder="1" applyAlignment="1">
      <alignment horizontal="center" vertical="center"/>
    </xf>
    <xf numFmtId="0" fontId="49" fillId="0" borderId="1" xfId="3" quotePrefix="1" applyFont="1" applyFill="1" applyBorder="1" applyAlignment="1">
      <alignment horizontal="center" vertical="center"/>
    </xf>
    <xf numFmtId="0" fontId="49" fillId="0" borderId="2" xfId="3" quotePrefix="1" applyFont="1" applyFill="1" applyBorder="1" applyAlignment="1">
      <alignment horizontal="center" vertical="center"/>
    </xf>
    <xf numFmtId="0" fontId="49" fillId="0" borderId="5" xfId="3" quotePrefix="1" applyFont="1" applyBorder="1" applyAlignment="1">
      <alignment horizontal="center" vertical="center" wrapText="1"/>
    </xf>
    <xf numFmtId="0" fontId="39" fillId="0" borderId="5" xfId="3" quotePrefix="1" applyFont="1" applyBorder="1" applyAlignment="1">
      <alignment horizontal="center" vertical="center" wrapText="1"/>
    </xf>
    <xf numFmtId="0" fontId="39" fillId="0" borderId="1" xfId="3" applyFont="1" applyBorder="1" applyAlignment="1">
      <alignment horizontal="center" vertical="center" wrapText="1"/>
    </xf>
    <xf numFmtId="0" fontId="39" fillId="0" borderId="2" xfId="3" applyFont="1" applyBorder="1" applyAlignment="1">
      <alignment horizontal="center" vertical="center" wrapText="1"/>
    </xf>
    <xf numFmtId="0" fontId="49" fillId="0" borderId="39" xfId="3" quotePrefix="1" applyFont="1" applyBorder="1" applyAlignment="1">
      <alignment horizontal="center" vertical="center"/>
    </xf>
    <xf numFmtId="0" fontId="49" fillId="0" borderId="3" xfId="3" applyFont="1" applyBorder="1" applyAlignment="1">
      <alignment horizontal="center" vertical="center"/>
    </xf>
    <xf numFmtId="0" fontId="49" fillId="0" borderId="4" xfId="3" applyFont="1" applyBorder="1" applyAlignment="1">
      <alignment horizontal="center" vertical="center"/>
    </xf>
    <xf numFmtId="0" fontId="43" fillId="0" borderId="39" xfId="3" applyFont="1" applyBorder="1" applyAlignment="1">
      <alignment horizontal="left" vertical="center"/>
    </xf>
    <xf numFmtId="0" fontId="43" fillId="0" borderId="3" xfId="3" applyFont="1" applyBorder="1" applyAlignment="1">
      <alignment horizontal="left" vertical="center"/>
    </xf>
    <xf numFmtId="0" fontId="43" fillId="0" borderId="4" xfId="3" applyFont="1" applyBorder="1" applyAlignment="1">
      <alignment horizontal="left" vertical="center"/>
    </xf>
    <xf numFmtId="0" fontId="24" fillId="0" borderId="0" xfId="0" applyFont="1" applyAlignment="1">
      <alignment horizontal="center" vertical="center"/>
    </xf>
    <xf numFmtId="0" fontId="25" fillId="0" borderId="53" xfId="0" applyNumberFormat="1" applyFont="1" applyBorder="1" applyAlignment="1">
      <alignment horizontal="center" vertical="center"/>
    </xf>
    <xf numFmtId="0" fontId="25" fillId="0" borderId="52" xfId="0" applyNumberFormat="1" applyFont="1" applyBorder="1" applyAlignment="1">
      <alignment horizontal="center" vertical="center"/>
    </xf>
    <xf numFmtId="0" fontId="25" fillId="0" borderId="54" xfId="0" applyNumberFormat="1" applyFont="1" applyBorder="1" applyAlignment="1">
      <alignment horizontal="center" vertical="center"/>
    </xf>
    <xf numFmtId="0" fontId="26" fillId="0" borderId="35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6" fillId="0" borderId="18" xfId="0" applyFont="1" applyBorder="1" applyAlignment="1">
      <alignment horizontal="center" vertical="center"/>
    </xf>
    <xf numFmtId="0" fontId="26" fillId="0" borderId="55" xfId="0" applyNumberFormat="1" applyFont="1" applyBorder="1" applyAlignment="1">
      <alignment horizontal="center" vertical="center"/>
    </xf>
    <xf numFmtId="0" fontId="26" fillId="0" borderId="12" xfId="0" applyNumberFormat="1" applyFont="1" applyBorder="1" applyAlignment="1">
      <alignment horizontal="center" vertical="center"/>
    </xf>
    <xf numFmtId="0" fontId="26" fillId="0" borderId="18" xfId="0" applyNumberFormat="1" applyFont="1" applyBorder="1" applyAlignment="1">
      <alignment horizontal="center" vertical="center"/>
    </xf>
    <xf numFmtId="0" fontId="25" fillId="0" borderId="51" xfId="0" applyFont="1" applyBorder="1" applyAlignment="1">
      <alignment horizontal="center" vertical="center"/>
    </xf>
    <xf numFmtId="0" fontId="25" fillId="0" borderId="52" xfId="0" applyFont="1" applyBorder="1" applyAlignment="1">
      <alignment horizontal="center" vertical="center"/>
    </xf>
    <xf numFmtId="0" fontId="25" fillId="0" borderId="41" xfId="0" applyFont="1" applyBorder="1" applyAlignment="1">
      <alignment horizontal="left" vertical="center"/>
    </xf>
    <xf numFmtId="0" fontId="22" fillId="0" borderId="39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29" fillId="0" borderId="1" xfId="0" applyNumberFormat="1" applyFont="1" applyBorder="1" applyAlignment="1">
      <alignment horizontal="left" vertical="center"/>
    </xf>
    <xf numFmtId="0" fontId="35" fillId="0" borderId="1" xfId="0" applyNumberFormat="1" applyFont="1" applyBorder="1" applyAlignment="1">
      <alignment horizontal="left" vertical="center"/>
    </xf>
    <xf numFmtId="0" fontId="20" fillId="0" borderId="3" xfId="0" applyFont="1" applyBorder="1" applyAlignment="1">
      <alignment horizontal="left" vertical="center" shrinkToFit="1"/>
    </xf>
    <xf numFmtId="0" fontId="20" fillId="0" borderId="15" xfId="0" applyFont="1" applyBorder="1" applyAlignment="1">
      <alignment horizontal="left" vertical="center"/>
    </xf>
    <xf numFmtId="0" fontId="20" fillId="0" borderId="27" xfId="0" applyFont="1" applyBorder="1" applyAlignment="1">
      <alignment horizontal="left" vertical="center"/>
    </xf>
    <xf numFmtId="0" fontId="20" fillId="0" borderId="24" xfId="0" applyFont="1" applyBorder="1" applyAlignment="1">
      <alignment horizontal="left" vertical="center"/>
    </xf>
    <xf numFmtId="0" fontId="20" fillId="0" borderId="34" xfId="0" applyFont="1" applyBorder="1" applyAlignment="1">
      <alignment horizontal="left" vertical="center"/>
    </xf>
    <xf numFmtId="0" fontId="20" fillId="0" borderId="1" xfId="0" applyFont="1" applyBorder="1" applyAlignment="1">
      <alignment horizontal="left" vertical="center"/>
    </xf>
    <xf numFmtId="0" fontId="20" fillId="0" borderId="16" xfId="0" applyFont="1" applyBorder="1" applyAlignment="1">
      <alignment horizontal="left" vertical="center"/>
    </xf>
    <xf numFmtId="0" fontId="20" fillId="0" borderId="5" xfId="0" applyFont="1" applyBorder="1" applyAlignment="1">
      <alignment horizontal="left" vertical="center"/>
    </xf>
    <xf numFmtId="0" fontId="20" fillId="0" borderId="23" xfId="0" applyFont="1" applyBorder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22" fillId="0" borderId="51" xfId="0" applyFont="1" applyBorder="1" applyAlignment="1">
      <alignment horizontal="center" vertical="center"/>
    </xf>
    <xf numFmtId="0" fontId="22" fillId="0" borderId="52" xfId="0" applyFont="1" applyBorder="1" applyAlignment="1">
      <alignment horizontal="center" vertical="center"/>
    </xf>
    <xf numFmtId="0" fontId="22" fillId="0" borderId="46" xfId="0" applyFont="1" applyBorder="1" applyAlignment="1">
      <alignment horizontal="center" vertical="center"/>
    </xf>
    <xf numFmtId="0" fontId="20" fillId="0" borderId="35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6" fillId="0" borderId="37" xfId="0" applyFont="1" applyBorder="1" applyAlignment="1">
      <alignment horizontal="center" vertical="center" wrapText="1"/>
    </xf>
    <xf numFmtId="0" fontId="26" fillId="0" borderId="41" xfId="0" applyFont="1" applyBorder="1" applyAlignment="1">
      <alignment horizontal="center" vertical="center"/>
    </xf>
    <xf numFmtId="0" fontId="22" fillId="0" borderId="47" xfId="0" applyFont="1" applyBorder="1" applyAlignment="1">
      <alignment horizontal="center" vertical="center"/>
    </xf>
    <xf numFmtId="0" fontId="22" fillId="0" borderId="40" xfId="0" applyFont="1" applyBorder="1" applyAlignment="1">
      <alignment horizontal="center" vertical="center"/>
    </xf>
    <xf numFmtId="41" fontId="21" fillId="0" borderId="47" xfId="1" applyFont="1" applyBorder="1" applyAlignment="1">
      <alignment horizontal="center" vertical="center"/>
    </xf>
    <xf numFmtId="41" fontId="21" fillId="0" borderId="40" xfId="1" applyFont="1" applyBorder="1" applyAlignment="1">
      <alignment horizontal="center" vertical="center"/>
    </xf>
    <xf numFmtId="0" fontId="20" fillId="0" borderId="27" xfId="0" applyFont="1" applyBorder="1" applyAlignment="1">
      <alignment horizontal="left" vertical="center" wrapText="1"/>
    </xf>
    <xf numFmtId="0" fontId="20" fillId="0" borderId="24" xfId="0" applyFont="1" applyBorder="1" applyAlignment="1">
      <alignment horizontal="left" vertical="center" wrapText="1"/>
    </xf>
    <xf numFmtId="0" fontId="20" fillId="0" borderId="5" xfId="0" applyFont="1" applyBorder="1" applyAlignment="1">
      <alignment horizontal="left" vertical="center" wrapText="1"/>
    </xf>
    <xf numFmtId="0" fontId="20" fillId="0" borderId="16" xfId="0" applyFont="1" applyBorder="1" applyAlignment="1">
      <alignment horizontal="left" vertical="center" wrapText="1"/>
    </xf>
    <xf numFmtId="41" fontId="27" fillId="0" borderId="37" xfId="1" applyFont="1" applyBorder="1" applyAlignment="1">
      <alignment horizontal="center" vertical="center"/>
    </xf>
    <xf numFmtId="41" fontId="27" fillId="0" borderId="41" xfId="1" applyFont="1" applyBorder="1" applyAlignment="1">
      <alignment horizontal="center" vertical="center"/>
    </xf>
    <xf numFmtId="41" fontId="26" fillId="0" borderId="50" xfId="1" applyFont="1" applyBorder="1" applyAlignment="1">
      <alignment horizontal="center" vertical="center"/>
    </xf>
    <xf numFmtId="41" fontId="26" fillId="0" borderId="45" xfId="1" applyFont="1" applyBorder="1" applyAlignment="1">
      <alignment horizontal="center" vertical="center"/>
    </xf>
    <xf numFmtId="0" fontId="20" fillId="0" borderId="26" xfId="0" applyFont="1" applyBorder="1" applyAlignment="1">
      <alignment horizontal="left" vertical="center"/>
    </xf>
    <xf numFmtId="0" fontId="29" fillId="0" borderId="1" xfId="0" applyFont="1" applyBorder="1">
      <alignment vertical="center"/>
    </xf>
    <xf numFmtId="0" fontId="22" fillId="0" borderId="61" xfId="0" applyFont="1" applyBorder="1" applyAlignment="1">
      <alignment horizontal="center" vertical="center"/>
    </xf>
    <xf numFmtId="0" fontId="22" fillId="0" borderId="48" xfId="0" applyFont="1" applyBorder="1" applyAlignment="1">
      <alignment horizontal="center" vertical="center"/>
    </xf>
    <xf numFmtId="0" fontId="22" fillId="0" borderId="57" xfId="0" applyFont="1" applyBorder="1" applyAlignment="1">
      <alignment horizontal="center" vertical="center"/>
    </xf>
    <xf numFmtId="0" fontId="29" fillId="0" borderId="1" xfId="0" applyFont="1" applyBorder="1" applyAlignment="1">
      <alignment horizontal="left" vertical="center"/>
    </xf>
    <xf numFmtId="0" fontId="29" fillId="0" borderId="5" xfId="0" applyFont="1" applyBorder="1" applyAlignment="1">
      <alignment horizontal="left" vertical="center"/>
    </xf>
    <xf numFmtId="0" fontId="29" fillId="0" borderId="3" xfId="0" applyFont="1" applyBorder="1" applyAlignment="1">
      <alignment horizontal="left" vertical="center"/>
    </xf>
    <xf numFmtId="0" fontId="35" fillId="0" borderId="12" xfId="0" applyNumberFormat="1" applyFont="1" applyBorder="1" applyAlignment="1">
      <alignment horizontal="left" vertical="center"/>
    </xf>
    <xf numFmtId="0" fontId="35" fillId="0" borderId="3" xfId="0" applyNumberFormat="1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20" fillId="0" borderId="22" xfId="0" applyFont="1" applyBorder="1" applyAlignment="1">
      <alignment horizontal="left" vertical="center"/>
    </xf>
    <xf numFmtId="0" fontId="20" fillId="0" borderId="40" xfId="0" applyFont="1" applyBorder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16" fillId="0" borderId="1" xfId="4" applyFont="1" applyBorder="1" applyAlignment="1">
      <alignment vertical="center"/>
    </xf>
    <xf numFmtId="0" fontId="15" fillId="0" borderId="47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6" fillId="0" borderId="5" xfId="0" applyFont="1" applyBorder="1" applyAlignment="1">
      <alignment horizontal="left" vertical="center"/>
    </xf>
    <xf numFmtId="0" fontId="16" fillId="0" borderId="1" xfId="0" applyFont="1" applyBorder="1">
      <alignment vertical="center"/>
    </xf>
    <xf numFmtId="0" fontId="26" fillId="0" borderId="47" xfId="0" applyFont="1" applyBorder="1" applyAlignment="1">
      <alignment horizontal="center" vertical="center"/>
    </xf>
    <xf numFmtId="0" fontId="26" fillId="0" borderId="61" xfId="0" applyFont="1" applyBorder="1" applyAlignment="1">
      <alignment horizontal="center" vertical="center"/>
    </xf>
    <xf numFmtId="0" fontId="26" fillId="0" borderId="48" xfId="0" applyFont="1" applyBorder="1" applyAlignment="1">
      <alignment horizontal="center" vertical="center"/>
    </xf>
    <xf numFmtId="0" fontId="26" fillId="0" borderId="40" xfId="0" applyFont="1" applyBorder="1" applyAlignment="1">
      <alignment horizontal="center" vertical="center"/>
    </xf>
    <xf numFmtId="0" fontId="26" fillId="0" borderId="39" xfId="0" applyFont="1" applyBorder="1" applyAlignment="1">
      <alignment horizontal="center" vertical="center"/>
    </xf>
    <xf numFmtId="0" fontId="26" fillId="0" borderId="57" xfId="0" applyFont="1" applyBorder="1" applyAlignment="1">
      <alignment horizontal="center" vertical="center"/>
    </xf>
    <xf numFmtId="0" fontId="26" fillId="0" borderId="21" xfId="0" applyFont="1" applyBorder="1" applyAlignment="1">
      <alignment horizontal="left" vertical="center"/>
    </xf>
    <xf numFmtId="0" fontId="26" fillId="0" borderId="22" xfId="0" applyFont="1" applyBorder="1" applyAlignment="1">
      <alignment horizontal="left" vertical="center"/>
    </xf>
    <xf numFmtId="41" fontId="21" fillId="0" borderId="28" xfId="1" applyNumberFormat="1" applyFont="1" applyBorder="1" applyAlignment="1">
      <alignment horizontal="center" vertical="center"/>
    </xf>
    <xf numFmtId="41" fontId="21" fillId="0" borderId="29" xfId="1" applyNumberFormat="1" applyFont="1" applyBorder="1" applyAlignment="1">
      <alignment horizontal="center" vertical="center"/>
    </xf>
    <xf numFmtId="0" fontId="26" fillId="0" borderId="46" xfId="0" applyFont="1" applyBorder="1" applyAlignment="1">
      <alignment horizontal="center" vertical="center"/>
    </xf>
    <xf numFmtId="0" fontId="26" fillId="0" borderId="19" xfId="0" applyFont="1" applyBorder="1" applyAlignment="1">
      <alignment horizontal="center" vertical="center"/>
    </xf>
    <xf numFmtId="41" fontId="22" fillId="0" borderId="37" xfId="0" applyNumberFormat="1" applyFont="1" applyBorder="1" applyAlignment="1">
      <alignment horizontal="center" vertical="center" wrapText="1"/>
    </xf>
    <xf numFmtId="41" fontId="22" fillId="0" borderId="41" xfId="0" applyNumberFormat="1" applyFont="1" applyBorder="1" applyAlignment="1">
      <alignment horizontal="center" vertical="center"/>
    </xf>
    <xf numFmtId="41" fontId="28" fillId="0" borderId="50" xfId="1" applyNumberFormat="1" applyFont="1" applyBorder="1" applyAlignment="1">
      <alignment horizontal="center" vertical="center"/>
    </xf>
    <xf numFmtId="41" fontId="28" fillId="0" borderId="45" xfId="1" applyNumberFormat="1" applyFont="1" applyBorder="1" applyAlignment="1">
      <alignment horizontal="center" vertical="center"/>
    </xf>
    <xf numFmtId="0" fontId="19" fillId="0" borderId="0" xfId="0" applyFont="1" applyBorder="1" applyAlignment="1">
      <alignment horizontal="left" vertical="center"/>
    </xf>
    <xf numFmtId="0" fontId="16" fillId="0" borderId="1" xfId="1" applyNumberFormat="1" applyFont="1" applyBorder="1" applyAlignment="1">
      <alignment horizontal="left" vertical="center"/>
    </xf>
    <xf numFmtId="0" fontId="29" fillId="0" borderId="1" xfId="1" applyNumberFormat="1" applyFont="1" applyBorder="1" applyAlignment="1">
      <alignment horizontal="left" vertical="center"/>
    </xf>
    <xf numFmtId="0" fontId="29" fillId="0" borderId="3" xfId="0" applyFont="1" applyBorder="1">
      <alignment vertical="center"/>
    </xf>
    <xf numFmtId="0" fontId="20" fillId="0" borderId="12" xfId="0" applyFont="1" applyBorder="1" applyAlignment="1">
      <alignment horizontal="left" vertical="center"/>
    </xf>
    <xf numFmtId="0" fontId="29" fillId="0" borderId="15" xfId="0" applyFont="1" applyBorder="1" applyAlignment="1">
      <alignment horizontal="left" vertical="center"/>
    </xf>
    <xf numFmtId="0" fontId="20" fillId="0" borderId="1" xfId="4" applyFont="1" applyBorder="1" applyAlignment="1">
      <alignment vertical="center"/>
    </xf>
  </cellXfs>
  <cellStyles count="8">
    <cellStyle name="쉼표 [0]" xfId="1" builtinId="6"/>
    <cellStyle name="쉼표 [0] 2" xfId="2"/>
    <cellStyle name="쉼표 [0] 3" xfId="6"/>
    <cellStyle name="통화 [0]" xfId="5" builtinId="7"/>
    <cellStyle name="표준" xfId="0" builtinId="0"/>
    <cellStyle name="표준 2" xfId="3"/>
    <cellStyle name="표준 3" xfId="7"/>
    <cellStyle name="표준_2003년 복지관 예산서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10</xdr:row>
      <xdr:rowOff>85725</xdr:rowOff>
    </xdr:from>
    <xdr:to>
      <xdr:col>6</xdr:col>
      <xdr:colOff>85725</xdr:colOff>
      <xdr:row>14</xdr:row>
      <xdr:rowOff>95250</xdr:rowOff>
    </xdr:to>
    <xdr:sp macro="" textlink="">
      <xdr:nvSpPr>
        <xdr:cNvPr id="4099" name="Text Box 3"/>
        <xdr:cNvSpPr txBox="1">
          <a:spLocks noChangeArrowheads="1"/>
        </xdr:cNvSpPr>
      </xdr:nvSpPr>
      <xdr:spPr bwMode="auto">
        <a:xfrm>
          <a:off x="952500" y="1800225"/>
          <a:ext cx="3705225" cy="695325"/>
        </a:xfrm>
        <a:prstGeom prst="rect">
          <a:avLst/>
        </a:prstGeom>
        <a:solidFill>
          <a:srgbClr val="FFFFFF"/>
        </a:solidFill>
        <a:ln w="28575">
          <a:solidFill>
            <a:srgbClr val="000000"/>
          </a:solidFill>
          <a:miter lim="800000"/>
          <a:headEnd/>
          <a:tailEnd/>
        </a:ln>
        <a:effectLst>
          <a:outerShdw dist="125724" dir="2700000" algn="ctr" rotWithShape="0">
            <a:srgbClr val="808080"/>
          </a:outerShdw>
        </a:effectLst>
      </xdr:spPr>
      <xdr:txBody>
        <a:bodyPr vertOverflow="clip" wrap="square" lIns="82296" tIns="54864" rIns="82296" bIns="54864" anchor="ctr" upright="1"/>
        <a:lstStyle/>
        <a:p>
          <a:pPr algn="ctr" rtl="0">
            <a:defRPr sz="1000"/>
          </a:pPr>
          <a:r>
            <a:rPr lang="en-US" altLang="ko-KR" sz="2800" b="1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2017</a:t>
          </a:r>
          <a:r>
            <a:rPr lang="ko-KR" altLang="en-US" sz="2800" b="1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년 결산서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4924;&#44228;\&#51060;&#49324;&#54924;%20&#48143;%20&#44208;&#49328;%20&#52496;&#44292;&#54364;\2014&#45380;%20&#51060;&#49324;&#54924;\13&#45380;%20&#44208;&#49328;(&#44032;&#47196;-&#49688;&#51221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\&#54924;&#44228;\&#54924;&#44228;\&#50696;&#49328;&#49436;\2017&#45380;%20&#50696;&#49328;\&#46041;&#44396;&#49884;&#45768;&#50612;&#53364;&#47101;%202017%202&#52264;%20&#52628;&#44221;(&#52572;&#51333;-&#49688;&#5122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표"/>
      <sheetName val="세입"/>
      <sheetName val="세출 (2)"/>
    </sheetNames>
    <sheetDataSet>
      <sheetData sheetId="0" refreshError="1"/>
      <sheetData sheetId="1" refreshError="1"/>
      <sheetData sheetId="2" refreshError="1">
        <row r="8">
          <cell r="E8">
            <v>140462</v>
          </cell>
          <cell r="Q8">
            <v>12</v>
          </cell>
        </row>
        <row r="9">
          <cell r="Q9">
            <v>12</v>
          </cell>
        </row>
        <row r="10">
          <cell r="Q10">
            <v>12</v>
          </cell>
        </row>
        <row r="30">
          <cell r="Q30">
            <v>1</v>
          </cell>
        </row>
        <row r="33">
          <cell r="Q33">
            <v>1</v>
          </cell>
        </row>
        <row r="36">
          <cell r="Q36">
            <v>1</v>
          </cell>
        </row>
      </sheetData>
      <sheetData sheetId="3" refreshError="1">
        <row r="8">
          <cell r="E8">
            <v>146244</v>
          </cell>
        </row>
        <row r="72">
          <cell r="J72" t="str">
            <v>사업수입이월금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표"/>
      <sheetName val="세입"/>
      <sheetName val="세출 (2)"/>
    </sheetNames>
    <sheetDataSet>
      <sheetData sheetId="0"/>
      <sheetData sheetId="1"/>
      <sheetData sheetId="2"/>
      <sheetData sheetId="3">
        <row r="47">
          <cell r="E47">
            <v>97724.331999999995</v>
          </cell>
        </row>
        <row r="49">
          <cell r="E49">
            <v>414999.97200000001</v>
          </cell>
        </row>
        <row r="51">
          <cell r="E51">
            <v>105312.507</v>
          </cell>
        </row>
        <row r="53">
          <cell r="E53">
            <v>448000.45799999998</v>
          </cell>
        </row>
        <row r="55">
          <cell r="E55">
            <v>169821.16899999999</v>
          </cell>
        </row>
        <row r="57">
          <cell r="E57">
            <v>91842.252999999997</v>
          </cell>
        </row>
        <row r="59">
          <cell r="E59">
            <v>106762.141</v>
          </cell>
        </row>
        <row r="61">
          <cell r="E61">
            <v>187948.08600000001</v>
          </cell>
        </row>
        <row r="63">
          <cell r="E63">
            <v>455340</v>
          </cell>
        </row>
        <row r="68">
          <cell r="E68">
            <v>36531</v>
          </cell>
        </row>
        <row r="70">
          <cell r="E70">
            <v>65840.106</v>
          </cell>
        </row>
        <row r="72">
          <cell r="E72">
            <v>46300</v>
          </cell>
        </row>
        <row r="74">
          <cell r="E74">
            <v>24398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4:M36"/>
  <sheetViews>
    <sheetView showGridLines="0" workbookViewId="0">
      <selection activeCell="M25" sqref="M25"/>
    </sheetView>
  </sheetViews>
  <sheetFormatPr defaultRowHeight="13.5"/>
  <cols>
    <col min="1" max="9" width="8.88671875" style="12"/>
    <col min="10" max="10" width="9" style="12" customWidth="1"/>
    <col min="11" max="11" width="15.88671875" style="12" customWidth="1"/>
    <col min="12" max="16384" width="8.88671875" style="12"/>
  </cols>
  <sheetData>
    <row r="24" spans="8:13" ht="31.5">
      <c r="H24" s="46"/>
      <c r="I24" s="46"/>
      <c r="J24" s="46"/>
      <c r="K24" s="46"/>
    </row>
    <row r="25" spans="8:13" ht="31.5" customHeight="1">
      <c r="H25" s="45"/>
      <c r="I25" s="45"/>
      <c r="J25" s="45"/>
      <c r="K25" s="45"/>
      <c r="L25" s="11"/>
      <c r="M25" s="11"/>
    </row>
    <row r="35" spans="1:7" ht="31.5">
      <c r="A35" s="717" t="s">
        <v>30</v>
      </c>
      <c r="B35" s="717"/>
      <c r="C35" s="717"/>
      <c r="D35" s="717"/>
      <c r="E35" s="717"/>
      <c r="F35" s="717"/>
      <c r="G35" s="717"/>
    </row>
    <row r="36" spans="1:7" ht="31.5">
      <c r="A36" s="718" t="s">
        <v>153</v>
      </c>
      <c r="B36" s="718"/>
      <c r="C36" s="718"/>
      <c r="D36" s="718"/>
      <c r="E36" s="718"/>
      <c r="F36" s="718"/>
      <c r="G36" s="718"/>
    </row>
  </sheetData>
  <mergeCells count="2">
    <mergeCell ref="A35:G35"/>
    <mergeCell ref="A36:G36"/>
  </mergeCells>
  <phoneticPr fontId="3" type="noConversion"/>
  <printOptions horizontalCentered="1"/>
  <pageMargins left="0.70866141732283472" right="0.70866141732283472" top="0.98425196850393704" bottom="0.98425196850393704" header="0.51181102362204722" footer="0.51181102362204722"/>
  <pageSetup paperSize="9" orientation="portrait" horizontalDpi="4294967295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5"/>
  <sheetViews>
    <sheetView topLeftCell="A10" workbookViewId="0">
      <selection activeCell="I31" sqref="I31"/>
    </sheetView>
  </sheetViews>
  <sheetFormatPr defaultRowHeight="16.5"/>
  <cols>
    <col min="1" max="1" width="10.6640625" style="626" customWidth="1"/>
    <col min="2" max="2" width="25.44140625" style="599" customWidth="1"/>
    <col min="3" max="3" width="12.33203125" style="627" customWidth="1"/>
    <col min="4" max="4" width="27.109375" style="599" customWidth="1"/>
    <col min="5" max="16384" width="8.88671875" style="599"/>
  </cols>
  <sheetData>
    <row r="1" spans="1:4" ht="52.5" customHeight="1">
      <c r="A1" s="722" t="s">
        <v>401</v>
      </c>
      <c r="B1" s="723"/>
      <c r="C1" s="723"/>
      <c r="D1" s="723"/>
    </row>
    <row r="2" spans="1:4" ht="24.95" customHeight="1">
      <c r="A2" s="600" t="s">
        <v>402</v>
      </c>
      <c r="B2" s="601" t="s">
        <v>403</v>
      </c>
      <c r="C2" s="601" t="s">
        <v>404</v>
      </c>
      <c r="D2" s="602" t="s">
        <v>405</v>
      </c>
    </row>
    <row r="3" spans="1:4" ht="30" customHeight="1">
      <c r="A3" s="603" t="s">
        <v>406</v>
      </c>
      <c r="B3" s="604" t="s">
        <v>407</v>
      </c>
      <c r="C3" s="605" t="s">
        <v>408</v>
      </c>
      <c r="D3" s="606" t="s">
        <v>409</v>
      </c>
    </row>
    <row r="4" spans="1:4" ht="27.75" customHeight="1">
      <c r="A4" s="603" t="s">
        <v>410</v>
      </c>
      <c r="B4" s="607" t="s">
        <v>411</v>
      </c>
      <c r="C4" s="605" t="s">
        <v>412</v>
      </c>
      <c r="D4" s="608" t="s">
        <v>413</v>
      </c>
    </row>
    <row r="5" spans="1:4" ht="29.25" customHeight="1">
      <c r="A5" s="609" t="s">
        <v>414</v>
      </c>
      <c r="B5" s="610" t="s">
        <v>415</v>
      </c>
      <c r="C5" s="611" t="s">
        <v>416</v>
      </c>
      <c r="D5" s="699" t="s">
        <v>483</v>
      </c>
    </row>
    <row r="6" spans="1:4" ht="27" customHeight="1">
      <c r="A6" s="724" t="s">
        <v>417</v>
      </c>
      <c r="B6" s="725"/>
      <c r="C6" s="725"/>
      <c r="D6" s="726"/>
    </row>
    <row r="7" spans="1:4" ht="24" customHeight="1">
      <c r="A7" s="612" t="s">
        <v>418</v>
      </c>
      <c r="B7" s="727" t="s">
        <v>419</v>
      </c>
      <c r="C7" s="727"/>
      <c r="D7" s="728"/>
    </row>
    <row r="8" spans="1:4" ht="24" customHeight="1">
      <c r="A8" s="613" t="s">
        <v>420</v>
      </c>
      <c r="B8" s="729" t="s">
        <v>421</v>
      </c>
      <c r="C8" s="729"/>
      <c r="D8" s="730"/>
    </row>
    <row r="9" spans="1:4" ht="24" customHeight="1">
      <c r="A9" s="613" t="s">
        <v>422</v>
      </c>
      <c r="B9" s="729" t="s">
        <v>423</v>
      </c>
      <c r="C9" s="729"/>
      <c r="D9" s="730"/>
    </row>
    <row r="10" spans="1:4" ht="24" customHeight="1">
      <c r="A10" s="614">
        <v>2012.11</v>
      </c>
      <c r="B10" s="719" t="s">
        <v>424</v>
      </c>
      <c r="C10" s="720"/>
      <c r="D10" s="721"/>
    </row>
    <row r="11" spans="1:4" ht="24" customHeight="1">
      <c r="A11" s="614" t="s">
        <v>425</v>
      </c>
      <c r="B11" s="719" t="s">
        <v>426</v>
      </c>
      <c r="C11" s="720"/>
      <c r="D11" s="721"/>
    </row>
    <row r="12" spans="1:4" ht="24" customHeight="1">
      <c r="A12" s="615" t="s">
        <v>427</v>
      </c>
      <c r="B12" s="719" t="s">
        <v>428</v>
      </c>
      <c r="C12" s="720"/>
      <c r="D12" s="721"/>
    </row>
    <row r="13" spans="1:4" ht="24" customHeight="1">
      <c r="A13" s="614" t="s">
        <v>429</v>
      </c>
      <c r="B13" s="733" t="s">
        <v>430</v>
      </c>
      <c r="C13" s="733"/>
      <c r="D13" s="734"/>
    </row>
    <row r="14" spans="1:4" ht="24" customHeight="1">
      <c r="A14" s="614" t="s">
        <v>431</v>
      </c>
      <c r="B14" s="733" t="s">
        <v>432</v>
      </c>
      <c r="C14" s="733"/>
      <c r="D14" s="734"/>
    </row>
    <row r="15" spans="1:4" ht="24" customHeight="1">
      <c r="A15" s="679" t="s">
        <v>433</v>
      </c>
      <c r="B15" s="735" t="s">
        <v>434</v>
      </c>
      <c r="C15" s="736"/>
      <c r="D15" s="737"/>
    </row>
    <row r="16" spans="1:4" ht="23.1" customHeight="1">
      <c r="A16" s="724" t="s">
        <v>435</v>
      </c>
      <c r="B16" s="725"/>
      <c r="C16" s="725"/>
      <c r="D16" s="726"/>
    </row>
    <row r="17" spans="1:7" ht="35.25" customHeight="1">
      <c r="A17" s="616" t="s">
        <v>436</v>
      </c>
      <c r="B17" s="738" t="s">
        <v>437</v>
      </c>
      <c r="C17" s="739"/>
      <c r="D17" s="740"/>
    </row>
    <row r="18" spans="1:7" ht="36" customHeight="1">
      <c r="A18" s="617" t="s">
        <v>438</v>
      </c>
      <c r="B18" s="741" t="s">
        <v>439</v>
      </c>
      <c r="C18" s="742"/>
      <c r="D18" s="743"/>
    </row>
    <row r="19" spans="1:7" ht="28.5" customHeight="1">
      <c r="A19" s="618" t="s">
        <v>440</v>
      </c>
      <c r="B19" s="744" t="s">
        <v>441</v>
      </c>
      <c r="C19" s="745"/>
      <c r="D19" s="746"/>
    </row>
    <row r="20" spans="1:7" ht="28.5" customHeight="1">
      <c r="A20" s="619" t="s">
        <v>442</v>
      </c>
      <c r="B20" s="731" t="s">
        <v>443</v>
      </c>
      <c r="C20" s="731"/>
      <c r="D20" s="732"/>
    </row>
    <row r="21" spans="1:7" ht="28.5" customHeight="1">
      <c r="A21" s="619" t="s">
        <v>444</v>
      </c>
      <c r="B21" s="731" t="s">
        <v>445</v>
      </c>
      <c r="C21" s="731"/>
      <c r="D21" s="732"/>
    </row>
    <row r="22" spans="1:7" ht="28.5" customHeight="1">
      <c r="A22" s="680" t="s">
        <v>446</v>
      </c>
      <c r="B22" s="731" t="s">
        <v>447</v>
      </c>
      <c r="C22" s="731"/>
      <c r="D22" s="732"/>
    </row>
    <row r="23" spans="1:7" ht="28.5" customHeight="1">
      <c r="A23" s="619" t="s">
        <v>448</v>
      </c>
      <c r="B23" s="731" t="s">
        <v>449</v>
      </c>
      <c r="C23" s="731"/>
      <c r="D23" s="732"/>
    </row>
    <row r="24" spans="1:7" ht="28.5" customHeight="1">
      <c r="A24" s="619" t="s">
        <v>450</v>
      </c>
      <c r="B24" s="753" t="s">
        <v>451</v>
      </c>
      <c r="C24" s="753"/>
      <c r="D24" s="754"/>
    </row>
    <row r="25" spans="1:7" ht="28.5" customHeight="1">
      <c r="A25" s="620" t="s">
        <v>452</v>
      </c>
      <c r="B25" s="755" t="s">
        <v>453</v>
      </c>
      <c r="C25" s="756"/>
      <c r="D25" s="757"/>
    </row>
    <row r="26" spans="1:7" ht="28.5" customHeight="1">
      <c r="A26" s="621" t="s">
        <v>454</v>
      </c>
      <c r="B26" s="758" t="s">
        <v>455</v>
      </c>
      <c r="C26" s="759"/>
      <c r="D26" s="760"/>
    </row>
    <row r="27" spans="1:7" ht="28.5" customHeight="1">
      <c r="A27" s="681" t="s">
        <v>456</v>
      </c>
      <c r="B27" s="761" t="s">
        <v>457</v>
      </c>
      <c r="C27" s="762"/>
      <c r="D27" s="763"/>
    </row>
    <row r="28" spans="1:7" ht="28.5" customHeight="1">
      <c r="A28" s="621" t="s">
        <v>458</v>
      </c>
      <c r="B28" s="758" t="s">
        <v>459</v>
      </c>
      <c r="C28" s="759"/>
      <c r="D28" s="760"/>
    </row>
    <row r="29" spans="1:7" ht="23.1" customHeight="1">
      <c r="A29" s="724" t="s">
        <v>460</v>
      </c>
      <c r="B29" s="725"/>
      <c r="C29" s="725"/>
      <c r="D29" s="726"/>
      <c r="G29" s="622"/>
    </row>
    <row r="30" spans="1:7" ht="146.25" customHeight="1">
      <c r="A30" s="747" t="s">
        <v>488</v>
      </c>
      <c r="B30" s="748"/>
      <c r="C30" s="748"/>
      <c r="D30" s="749"/>
      <c r="G30" s="622"/>
    </row>
    <row r="31" spans="1:7" ht="162.75" customHeight="1">
      <c r="A31" s="750"/>
      <c r="B31" s="751"/>
      <c r="C31" s="751"/>
      <c r="D31" s="752"/>
      <c r="G31" s="622"/>
    </row>
    <row r="32" spans="1:7">
      <c r="A32" s="623"/>
      <c r="B32" s="624"/>
      <c r="C32" s="625"/>
      <c r="D32" s="624"/>
    </row>
    <row r="33" spans="1:4">
      <c r="A33" s="623"/>
      <c r="B33" s="624"/>
      <c r="C33" s="625"/>
      <c r="D33" s="624"/>
    </row>
    <row r="34" spans="1:4">
      <c r="A34" s="623"/>
      <c r="B34" s="624"/>
      <c r="C34" s="625"/>
      <c r="D34" s="624"/>
    </row>
    <row r="35" spans="1:4">
      <c r="A35" s="623"/>
      <c r="B35" s="624"/>
      <c r="C35" s="625"/>
      <c r="D35" s="624"/>
    </row>
    <row r="36" spans="1:4">
      <c r="A36" s="623"/>
      <c r="B36" s="624"/>
      <c r="C36" s="625"/>
      <c r="D36" s="624"/>
    </row>
    <row r="37" spans="1:4">
      <c r="A37" s="623"/>
      <c r="B37" s="624"/>
      <c r="C37" s="625"/>
      <c r="D37" s="624"/>
    </row>
    <row r="38" spans="1:4">
      <c r="A38" s="623"/>
      <c r="B38" s="624"/>
      <c r="C38" s="625"/>
      <c r="D38" s="624"/>
    </row>
    <row r="39" spans="1:4">
      <c r="A39" s="623"/>
      <c r="B39" s="624"/>
      <c r="C39" s="625"/>
      <c r="D39" s="624"/>
    </row>
    <row r="40" spans="1:4">
      <c r="A40" s="623"/>
      <c r="B40" s="624"/>
      <c r="C40" s="625"/>
      <c r="D40" s="624"/>
    </row>
    <row r="41" spans="1:4">
      <c r="A41" s="623"/>
      <c r="B41" s="624"/>
      <c r="C41" s="625"/>
      <c r="D41" s="624"/>
    </row>
    <row r="42" spans="1:4">
      <c r="A42" s="623"/>
      <c r="B42" s="624"/>
      <c r="C42" s="625"/>
      <c r="D42" s="624"/>
    </row>
    <row r="43" spans="1:4">
      <c r="A43" s="623"/>
      <c r="B43" s="624"/>
      <c r="C43" s="625"/>
      <c r="D43" s="624"/>
    </row>
    <row r="44" spans="1:4">
      <c r="A44" s="623"/>
      <c r="B44" s="624"/>
      <c r="C44" s="625"/>
      <c r="D44" s="624"/>
    </row>
    <row r="45" spans="1:4">
      <c r="A45" s="623"/>
      <c r="B45" s="624"/>
      <c r="C45" s="625"/>
      <c r="D45" s="624"/>
    </row>
    <row r="46" spans="1:4">
      <c r="A46" s="623"/>
      <c r="B46" s="624"/>
      <c r="C46" s="625"/>
      <c r="D46" s="624"/>
    </row>
    <row r="47" spans="1:4">
      <c r="A47" s="623"/>
      <c r="B47" s="624"/>
      <c r="C47" s="625"/>
      <c r="D47" s="624"/>
    </row>
    <row r="48" spans="1:4">
      <c r="A48" s="623"/>
      <c r="B48" s="624"/>
      <c r="C48" s="625"/>
      <c r="D48" s="624"/>
    </row>
    <row r="49" spans="1:4">
      <c r="A49" s="623"/>
      <c r="B49" s="624"/>
      <c r="C49" s="625"/>
      <c r="D49" s="624"/>
    </row>
    <row r="50" spans="1:4">
      <c r="A50" s="623"/>
      <c r="B50" s="624"/>
      <c r="C50" s="625"/>
      <c r="D50" s="624"/>
    </row>
    <row r="51" spans="1:4">
      <c r="A51" s="623"/>
      <c r="B51" s="624"/>
      <c r="C51" s="625"/>
      <c r="D51" s="624"/>
    </row>
    <row r="52" spans="1:4">
      <c r="A52" s="623"/>
      <c r="B52" s="624"/>
      <c r="C52" s="625"/>
      <c r="D52" s="624"/>
    </row>
    <row r="53" spans="1:4">
      <c r="A53" s="623"/>
      <c r="B53" s="624"/>
      <c r="C53" s="625"/>
      <c r="D53" s="624"/>
    </row>
    <row r="54" spans="1:4">
      <c r="A54" s="623"/>
      <c r="B54" s="624"/>
      <c r="C54" s="625"/>
      <c r="D54" s="624"/>
    </row>
    <row r="55" spans="1:4">
      <c r="A55" s="623"/>
      <c r="B55" s="624"/>
      <c r="C55" s="625"/>
      <c r="D55" s="624"/>
    </row>
    <row r="56" spans="1:4">
      <c r="A56" s="623"/>
      <c r="B56" s="624"/>
      <c r="C56" s="625"/>
      <c r="D56" s="624"/>
    </row>
    <row r="57" spans="1:4">
      <c r="A57" s="623"/>
      <c r="B57" s="624"/>
      <c r="C57" s="625"/>
      <c r="D57" s="624"/>
    </row>
    <row r="58" spans="1:4">
      <c r="A58" s="623"/>
      <c r="B58" s="624"/>
      <c r="C58" s="625"/>
      <c r="D58" s="624"/>
    </row>
    <row r="59" spans="1:4">
      <c r="A59" s="623"/>
      <c r="B59" s="624"/>
      <c r="C59" s="625"/>
      <c r="D59" s="624"/>
    </row>
    <row r="60" spans="1:4">
      <c r="A60" s="623"/>
      <c r="B60" s="624"/>
      <c r="C60" s="625"/>
      <c r="D60" s="624"/>
    </row>
    <row r="61" spans="1:4">
      <c r="A61" s="623"/>
      <c r="B61" s="624"/>
      <c r="C61" s="625"/>
      <c r="D61" s="624"/>
    </row>
    <row r="62" spans="1:4">
      <c r="A62" s="623"/>
      <c r="B62" s="624"/>
      <c r="C62" s="625"/>
      <c r="D62" s="624"/>
    </row>
    <row r="63" spans="1:4">
      <c r="A63" s="623"/>
      <c r="B63" s="624"/>
      <c r="C63" s="625"/>
      <c r="D63" s="624"/>
    </row>
    <row r="64" spans="1:4">
      <c r="A64" s="623"/>
      <c r="B64" s="624"/>
      <c r="C64" s="625"/>
      <c r="D64" s="624"/>
    </row>
    <row r="65" spans="1:4">
      <c r="A65" s="623"/>
      <c r="B65" s="624"/>
      <c r="C65" s="625"/>
      <c r="D65" s="624"/>
    </row>
  </sheetData>
  <mergeCells count="26">
    <mergeCell ref="A29:D29"/>
    <mergeCell ref="A30:D31"/>
    <mergeCell ref="B23:D23"/>
    <mergeCell ref="B24:D24"/>
    <mergeCell ref="B25:D25"/>
    <mergeCell ref="B26:D26"/>
    <mergeCell ref="B27:D27"/>
    <mergeCell ref="B28:D28"/>
    <mergeCell ref="B22:D22"/>
    <mergeCell ref="B11:D11"/>
    <mergeCell ref="B12:D12"/>
    <mergeCell ref="B13:D13"/>
    <mergeCell ref="B14:D14"/>
    <mergeCell ref="B15:D15"/>
    <mergeCell ref="A16:D16"/>
    <mergeCell ref="B17:D17"/>
    <mergeCell ref="B18:D18"/>
    <mergeCell ref="B19:D19"/>
    <mergeCell ref="B20:D20"/>
    <mergeCell ref="B21:D21"/>
    <mergeCell ref="B10:D10"/>
    <mergeCell ref="A1:D1"/>
    <mergeCell ref="A6:D6"/>
    <mergeCell ref="B7:D7"/>
    <mergeCell ref="B8:D8"/>
    <mergeCell ref="B9:D9"/>
  </mergeCells>
  <phoneticPr fontId="3" type="noConversion"/>
  <printOptions horizontalCentered="1"/>
  <pageMargins left="0.35433070866141736" right="0.31496062992125984" top="0.73" bottom="0.5" header="0.39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24"/>
  <sheetViews>
    <sheetView zoomScaleNormal="100" workbookViewId="0">
      <selection activeCell="K13" sqref="K13"/>
    </sheetView>
  </sheetViews>
  <sheetFormatPr defaultColWidth="8.77734375" defaultRowHeight="16.5"/>
  <cols>
    <col min="1" max="1" width="10.21875" style="599" customWidth="1"/>
    <col min="2" max="2" width="14.77734375" style="599" customWidth="1"/>
    <col min="3" max="3" width="25.44140625" style="657" customWidth="1"/>
    <col min="4" max="4" width="17.77734375" style="599" customWidth="1"/>
    <col min="5" max="5" width="15.77734375" style="658" customWidth="1"/>
    <col min="6" max="6" width="9.44140625" style="628" bestFit="1" customWidth="1"/>
    <col min="7" max="16384" width="8.77734375" style="599"/>
  </cols>
  <sheetData>
    <row r="1" spans="1:5" ht="30" customHeight="1">
      <c r="A1" s="767" t="s">
        <v>462</v>
      </c>
      <c r="B1" s="767"/>
      <c r="C1" s="767"/>
      <c r="D1" s="767"/>
      <c r="E1" s="767"/>
    </row>
    <row r="2" spans="1:5" ht="17.25" customHeight="1">
      <c r="A2" s="768" t="s">
        <v>335</v>
      </c>
      <c r="B2" s="768"/>
      <c r="C2" s="768"/>
      <c r="D2" s="768"/>
      <c r="E2" s="768"/>
    </row>
    <row r="3" spans="1:5" ht="30.75" customHeight="1">
      <c r="A3" s="629" t="s">
        <v>336</v>
      </c>
      <c r="B3" s="630" t="s">
        <v>337</v>
      </c>
      <c r="C3" s="631" t="s">
        <v>338</v>
      </c>
      <c r="D3" s="632" t="s">
        <v>339</v>
      </c>
      <c r="E3" s="633" t="s">
        <v>340</v>
      </c>
    </row>
    <row r="4" spans="1:5" ht="39.75" customHeight="1">
      <c r="A4" s="769" t="s">
        <v>341</v>
      </c>
      <c r="B4" s="634" t="s">
        <v>342</v>
      </c>
      <c r="C4" s="635" t="s">
        <v>343</v>
      </c>
      <c r="D4" s="636" t="s">
        <v>463</v>
      </c>
      <c r="E4" s="637">
        <v>383940</v>
      </c>
    </row>
    <row r="5" spans="1:5" ht="39.75" customHeight="1" thickBot="1">
      <c r="A5" s="770"/>
      <c r="B5" s="638" t="s">
        <v>464</v>
      </c>
      <c r="C5" s="639" t="s">
        <v>465</v>
      </c>
      <c r="D5" s="640" t="s">
        <v>466</v>
      </c>
      <c r="E5" s="641">
        <v>71400</v>
      </c>
    </row>
    <row r="6" spans="1:5" ht="32.25" customHeight="1" thickTop="1">
      <c r="A6" s="771" t="s">
        <v>344</v>
      </c>
      <c r="B6" s="772"/>
      <c r="C6" s="773"/>
      <c r="D6" s="642" t="s">
        <v>467</v>
      </c>
      <c r="E6" s="643">
        <f>SUM(E4:E5)</f>
        <v>455340</v>
      </c>
    </row>
    <row r="7" spans="1:5" ht="39" customHeight="1">
      <c r="A7" s="769" t="s">
        <v>345</v>
      </c>
      <c r="B7" s="686" t="s">
        <v>346</v>
      </c>
      <c r="C7" s="687" t="s">
        <v>347</v>
      </c>
      <c r="D7" s="644" t="s">
        <v>468</v>
      </c>
      <c r="E7" s="637">
        <v>95364</v>
      </c>
    </row>
    <row r="8" spans="1:5" ht="39" customHeight="1">
      <c r="A8" s="777"/>
      <c r="B8" s="688" t="s">
        <v>348</v>
      </c>
      <c r="C8" s="689" t="s">
        <v>349</v>
      </c>
      <c r="D8" s="640" t="s">
        <v>479</v>
      </c>
      <c r="E8" s="641">
        <v>395581</v>
      </c>
    </row>
    <row r="9" spans="1:5" ht="39" customHeight="1">
      <c r="A9" s="777"/>
      <c r="B9" s="688" t="s">
        <v>350</v>
      </c>
      <c r="C9" s="689" t="s">
        <v>351</v>
      </c>
      <c r="D9" s="640" t="s">
        <v>469</v>
      </c>
      <c r="E9" s="641">
        <v>105685</v>
      </c>
    </row>
    <row r="10" spans="1:5" ht="39" customHeight="1">
      <c r="A10" s="777"/>
      <c r="B10" s="688" t="s">
        <v>352</v>
      </c>
      <c r="C10" s="690" t="s">
        <v>353</v>
      </c>
      <c r="D10" s="640" t="s">
        <v>470</v>
      </c>
      <c r="E10" s="641">
        <v>437248</v>
      </c>
    </row>
    <row r="11" spans="1:5" ht="39" customHeight="1">
      <c r="A11" s="777"/>
      <c r="B11" s="693" t="s">
        <v>354</v>
      </c>
      <c r="C11" s="694" t="s">
        <v>355</v>
      </c>
      <c r="D11" s="645" t="s">
        <v>480</v>
      </c>
      <c r="E11" s="641">
        <v>183514</v>
      </c>
    </row>
    <row r="12" spans="1:5" ht="39" customHeight="1">
      <c r="A12" s="777"/>
      <c r="B12" s="691" t="s">
        <v>356</v>
      </c>
      <c r="C12" s="692" t="s">
        <v>357</v>
      </c>
      <c r="D12" s="646" t="s">
        <v>471</v>
      </c>
      <c r="E12" s="647">
        <v>106149</v>
      </c>
    </row>
    <row r="13" spans="1:5" ht="39" customHeight="1">
      <c r="A13" s="777"/>
      <c r="B13" s="693" t="s">
        <v>472</v>
      </c>
      <c r="C13" s="694" t="s">
        <v>358</v>
      </c>
      <c r="D13" s="645" t="s">
        <v>473</v>
      </c>
      <c r="E13" s="641">
        <v>167527</v>
      </c>
    </row>
    <row r="14" spans="1:5" ht="39" customHeight="1">
      <c r="A14" s="777"/>
      <c r="B14" s="693" t="s">
        <v>475</v>
      </c>
      <c r="C14" s="694" t="s">
        <v>359</v>
      </c>
      <c r="D14" s="645" t="s">
        <v>474</v>
      </c>
      <c r="E14" s="641">
        <v>88411</v>
      </c>
    </row>
    <row r="15" spans="1:5" ht="39" customHeight="1">
      <c r="A15" s="778"/>
      <c r="B15" s="695" t="s">
        <v>489</v>
      </c>
      <c r="C15" s="696" t="s">
        <v>476</v>
      </c>
      <c r="D15" s="697" t="s">
        <v>477</v>
      </c>
      <c r="E15" s="698">
        <v>42570</v>
      </c>
    </row>
    <row r="16" spans="1:5" ht="39" customHeight="1" thickBot="1">
      <c r="A16" s="648" t="s">
        <v>360</v>
      </c>
      <c r="B16" s="649" t="s">
        <v>361</v>
      </c>
      <c r="C16" s="650" t="s">
        <v>362</v>
      </c>
      <c r="D16" s="651" t="s">
        <v>478</v>
      </c>
      <c r="E16" s="652">
        <v>62538</v>
      </c>
    </row>
    <row r="17" spans="1:5" ht="32.25" customHeight="1" thickTop="1">
      <c r="A17" s="774" t="s">
        <v>344</v>
      </c>
      <c r="B17" s="775"/>
      <c r="C17" s="776"/>
      <c r="D17" s="653" t="s">
        <v>481</v>
      </c>
      <c r="E17" s="654">
        <f>SUM(E7:E16)</f>
        <v>1684587</v>
      </c>
    </row>
    <row r="18" spans="1:5" ht="33.75" customHeight="1">
      <c r="A18" s="764" t="s">
        <v>363</v>
      </c>
      <c r="B18" s="765"/>
      <c r="C18" s="766"/>
      <c r="D18" s="655" t="s">
        <v>482</v>
      </c>
      <c r="E18" s="656">
        <f>E6+E17</f>
        <v>2139927</v>
      </c>
    </row>
    <row r="19" spans="1:5" ht="20.100000000000001" customHeight="1"/>
    <row r="20" spans="1:5" ht="20.100000000000001" customHeight="1"/>
    <row r="21" spans="1:5" ht="20.100000000000001" customHeight="1"/>
    <row r="22" spans="1:5" ht="20.100000000000001" customHeight="1"/>
    <row r="23" spans="1:5" ht="20.100000000000001" customHeight="1"/>
    <row r="24" spans="1:5" ht="20.100000000000001" customHeight="1"/>
  </sheetData>
  <mergeCells count="7">
    <mergeCell ref="A18:C18"/>
    <mergeCell ref="A1:E1"/>
    <mergeCell ref="A2:E2"/>
    <mergeCell ref="A4:A5"/>
    <mergeCell ref="A6:C6"/>
    <mergeCell ref="A17:C17"/>
    <mergeCell ref="A7:A15"/>
  </mergeCells>
  <phoneticPr fontId="3" type="noConversion"/>
  <printOptions horizontalCentered="1"/>
  <pageMargins left="0.27559055118110237" right="0.27559055118110237" top="0.83" bottom="0.57999999999999996" header="0.49" footer="0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workbookViewId="0">
      <selection activeCell="M16" sqref="M16"/>
    </sheetView>
  </sheetViews>
  <sheetFormatPr defaultColWidth="8.77734375" defaultRowHeight="16.5"/>
  <cols>
    <col min="1" max="1" width="14.109375" style="678" bestFit="1" customWidth="1"/>
    <col min="2" max="2" width="12.6640625" style="599" bestFit="1" customWidth="1"/>
    <col min="3" max="3" width="11.5546875" style="599" customWidth="1"/>
    <col min="4" max="4" width="7.88671875" style="599" customWidth="1"/>
    <col min="5" max="5" width="11.44140625" style="627" customWidth="1"/>
    <col min="6" max="6" width="12.109375" style="599" customWidth="1"/>
    <col min="7" max="7" width="11.44140625" style="599" customWidth="1"/>
    <col min="8" max="8" width="8.44140625" style="599" bestFit="1" customWidth="1"/>
    <col min="9" max="16384" width="8.77734375" style="599"/>
  </cols>
  <sheetData>
    <row r="1" spans="1:8" ht="36" customHeight="1">
      <c r="A1" s="785" t="s">
        <v>461</v>
      </c>
      <c r="B1" s="785"/>
      <c r="C1" s="785"/>
      <c r="D1" s="785"/>
      <c r="E1" s="785"/>
      <c r="F1" s="785"/>
      <c r="G1" s="785"/>
      <c r="H1" s="786"/>
    </row>
    <row r="2" spans="1:8" ht="21" customHeight="1">
      <c r="A2" s="787" t="s">
        <v>364</v>
      </c>
      <c r="B2" s="787"/>
      <c r="C2" s="787"/>
      <c r="D2" s="787"/>
      <c r="E2" s="787"/>
      <c r="F2" s="787"/>
      <c r="G2" s="787"/>
      <c r="H2" s="787"/>
    </row>
    <row r="3" spans="1:8" ht="30" customHeight="1">
      <c r="A3" s="788" t="s">
        <v>365</v>
      </c>
      <c r="B3" s="789"/>
      <c r="C3" s="789"/>
      <c r="D3" s="790"/>
      <c r="E3" s="788" t="s">
        <v>366</v>
      </c>
      <c r="F3" s="791"/>
      <c r="G3" s="791"/>
      <c r="H3" s="792"/>
    </row>
    <row r="4" spans="1:8" ht="30" customHeight="1">
      <c r="A4" s="659" t="s">
        <v>367</v>
      </c>
      <c r="B4" s="660" t="s">
        <v>368</v>
      </c>
      <c r="C4" s="661" t="s">
        <v>369</v>
      </c>
      <c r="D4" s="662" t="s">
        <v>370</v>
      </c>
      <c r="E4" s="659" t="s">
        <v>367</v>
      </c>
      <c r="F4" s="660" t="s">
        <v>371</v>
      </c>
      <c r="G4" s="661" t="s">
        <v>372</v>
      </c>
      <c r="H4" s="662" t="s">
        <v>370</v>
      </c>
    </row>
    <row r="5" spans="1:8" ht="30" customHeight="1">
      <c r="A5" s="663" t="s">
        <v>373</v>
      </c>
      <c r="B5" s="702">
        <f>SUM(B6:B11)</f>
        <v>2518616</v>
      </c>
      <c r="C5" s="664">
        <f>C6+C7+C8+C9+C10+C11</f>
        <v>2504672.6359999999</v>
      </c>
      <c r="D5" s="665">
        <f>B5-C5</f>
        <v>13943.36400000006</v>
      </c>
      <c r="E5" s="663" t="s">
        <v>373</v>
      </c>
      <c r="F5" s="704">
        <f>SUM(C5:E5)</f>
        <v>2518616</v>
      </c>
      <c r="G5" s="707">
        <f>SUM(G6:G11)</f>
        <v>2504672.6360000004</v>
      </c>
      <c r="H5" s="665">
        <f>F5-G5</f>
        <v>13943.363999999594</v>
      </c>
    </row>
    <row r="6" spans="1:8" ht="30" customHeight="1">
      <c r="A6" s="666" t="s">
        <v>374</v>
      </c>
      <c r="B6" s="703">
        <v>1173436</v>
      </c>
      <c r="C6" s="668">
        <f>결산총괄표!$E$7</f>
        <v>1159434.7549999999</v>
      </c>
      <c r="D6" s="669">
        <f t="shared" ref="D6:D10" si="0">B6-C6</f>
        <v>14001.245000000112</v>
      </c>
      <c r="E6" s="670" t="s">
        <v>375</v>
      </c>
      <c r="F6" s="703">
        <v>264651</v>
      </c>
      <c r="G6" s="705">
        <f>결산총괄표!$L$6</f>
        <v>263681.565</v>
      </c>
      <c r="H6" s="665">
        <v>970</v>
      </c>
    </row>
    <row r="7" spans="1:8" ht="30" customHeight="1">
      <c r="A7" s="670" t="s">
        <v>376</v>
      </c>
      <c r="B7" s="703">
        <v>1257089</v>
      </c>
      <c r="C7" s="668">
        <f>결산총괄표!$E$10</f>
        <v>1257089</v>
      </c>
      <c r="D7" s="669">
        <f t="shared" si="0"/>
        <v>0</v>
      </c>
      <c r="E7" s="670" t="s">
        <v>377</v>
      </c>
      <c r="F7" s="703">
        <v>926</v>
      </c>
      <c r="G7" s="705">
        <f>결산총괄표!$L$22</f>
        <v>925.61500000000001</v>
      </c>
      <c r="H7" s="706">
        <v>0</v>
      </c>
    </row>
    <row r="8" spans="1:8" ht="30" customHeight="1">
      <c r="A8" s="670" t="s">
        <v>484</v>
      </c>
      <c r="B8" s="703">
        <v>900</v>
      </c>
      <c r="C8" s="668">
        <f>결산총괄표!$E$14</f>
        <v>950</v>
      </c>
      <c r="D8" s="669">
        <f t="shared" si="0"/>
        <v>-50</v>
      </c>
      <c r="E8" s="670" t="s">
        <v>379</v>
      </c>
      <c r="F8" s="703">
        <v>2250820</v>
      </c>
      <c r="G8" s="705">
        <f>결산총괄표!$L$25</f>
        <v>2175227.645</v>
      </c>
      <c r="H8" s="669">
        <f t="shared" ref="H8:H9" si="1">F8-G8</f>
        <v>75592.354999999981</v>
      </c>
    </row>
    <row r="9" spans="1:8" ht="30" customHeight="1">
      <c r="A9" s="670" t="s">
        <v>378</v>
      </c>
      <c r="B9" s="703">
        <v>5000</v>
      </c>
      <c r="C9" s="668">
        <f>결산총괄표!$E$17</f>
        <v>5000</v>
      </c>
      <c r="D9" s="669">
        <f t="shared" si="0"/>
        <v>0</v>
      </c>
      <c r="E9" s="670" t="s">
        <v>381</v>
      </c>
      <c r="F9" s="703">
        <v>18</v>
      </c>
      <c r="G9" s="705">
        <f>결산총괄표!$L$40</f>
        <v>0</v>
      </c>
      <c r="H9" s="669">
        <f t="shared" si="1"/>
        <v>18</v>
      </c>
    </row>
    <row r="10" spans="1:8" ht="30" customHeight="1">
      <c r="A10" s="670" t="s">
        <v>380</v>
      </c>
      <c r="B10" s="703">
        <v>7120</v>
      </c>
      <c r="C10" s="668">
        <f>결산총괄표!$E$20</f>
        <v>7128.0829999999996</v>
      </c>
      <c r="D10" s="669">
        <f t="shared" si="0"/>
        <v>-8.0829999999996289</v>
      </c>
      <c r="E10" s="670" t="s">
        <v>384</v>
      </c>
      <c r="F10" s="703">
        <v>2201</v>
      </c>
      <c r="G10" s="705">
        <f>결산총괄표!$L$43</f>
        <v>2201.0920000000001</v>
      </c>
      <c r="H10" s="669">
        <v>0</v>
      </c>
    </row>
    <row r="11" spans="1:8" ht="30" customHeight="1">
      <c r="A11" s="670" t="s">
        <v>382</v>
      </c>
      <c r="B11" s="703">
        <v>75071</v>
      </c>
      <c r="C11" s="668">
        <f>결산총괄표!$E$23</f>
        <v>75070.797999999995</v>
      </c>
      <c r="D11" s="671" t="s">
        <v>383</v>
      </c>
      <c r="E11" s="670" t="s">
        <v>382</v>
      </c>
      <c r="F11" s="703">
        <v>0</v>
      </c>
      <c r="G11" s="705">
        <f>결산총괄표!$L$46</f>
        <v>62636.718999999997</v>
      </c>
      <c r="H11" s="669">
        <f>F11-G11</f>
        <v>-62636.718999999997</v>
      </c>
    </row>
    <row r="12" spans="1:8" ht="30" customHeight="1">
      <c r="A12" s="670"/>
      <c r="B12" s="667"/>
      <c r="C12" s="668"/>
      <c r="D12" s="669"/>
      <c r="E12" s="670"/>
      <c r="F12" s="700"/>
      <c r="G12" s="701"/>
      <c r="H12" s="669"/>
    </row>
    <row r="13" spans="1:8" ht="19.5" customHeight="1">
      <c r="A13" s="673"/>
      <c r="B13" s="674"/>
      <c r="C13" s="674"/>
      <c r="D13" s="674"/>
      <c r="E13" s="675"/>
      <c r="F13" s="674"/>
      <c r="G13" s="674"/>
      <c r="H13" s="674"/>
    </row>
    <row r="14" spans="1:8" ht="22.5" customHeight="1">
      <c r="A14" s="793" t="s">
        <v>385</v>
      </c>
      <c r="B14" s="794"/>
      <c r="C14" s="794"/>
      <c r="D14" s="795"/>
      <c r="E14" s="796" t="s">
        <v>386</v>
      </c>
      <c r="F14" s="794"/>
      <c r="G14" s="794"/>
      <c r="H14" s="795"/>
    </row>
    <row r="15" spans="1:8" ht="21.75" customHeight="1">
      <c r="A15" s="672" t="s">
        <v>387</v>
      </c>
      <c r="B15" s="797" t="s">
        <v>388</v>
      </c>
      <c r="C15" s="797"/>
      <c r="D15" s="798"/>
      <c r="E15" s="672" t="s">
        <v>389</v>
      </c>
      <c r="F15" s="797" t="s">
        <v>388</v>
      </c>
      <c r="G15" s="797"/>
      <c r="H15" s="798"/>
    </row>
    <row r="16" spans="1:8" ht="39" customHeight="1">
      <c r="A16" s="676" t="s">
        <v>390</v>
      </c>
      <c r="B16" s="799" t="s">
        <v>485</v>
      </c>
      <c r="C16" s="800"/>
      <c r="D16" s="801"/>
      <c r="E16" s="677" t="s">
        <v>391</v>
      </c>
      <c r="F16" s="799" t="s">
        <v>491</v>
      </c>
      <c r="G16" s="800"/>
      <c r="H16" s="801"/>
    </row>
    <row r="17" spans="1:8" ht="25.5" customHeight="1">
      <c r="A17" s="670" t="s">
        <v>392</v>
      </c>
      <c r="B17" s="802" t="s">
        <v>393</v>
      </c>
      <c r="C17" s="803"/>
      <c r="D17" s="804"/>
      <c r="E17" s="670" t="s">
        <v>394</v>
      </c>
      <c r="F17" s="805" t="s">
        <v>383</v>
      </c>
      <c r="G17" s="806"/>
      <c r="H17" s="807"/>
    </row>
    <row r="18" spans="1:8" ht="77.25" customHeight="1">
      <c r="A18" s="670" t="s">
        <v>484</v>
      </c>
      <c r="B18" s="782" t="s">
        <v>490</v>
      </c>
      <c r="C18" s="783"/>
      <c r="D18" s="784"/>
      <c r="E18" s="670" t="s">
        <v>397</v>
      </c>
      <c r="F18" s="779" t="s">
        <v>492</v>
      </c>
      <c r="G18" s="780"/>
      <c r="H18" s="781"/>
    </row>
    <row r="19" spans="1:8" ht="25.5" customHeight="1">
      <c r="A19" s="670" t="s">
        <v>395</v>
      </c>
      <c r="B19" s="802" t="s">
        <v>396</v>
      </c>
      <c r="C19" s="803"/>
      <c r="D19" s="804"/>
      <c r="E19" s="670" t="s">
        <v>399</v>
      </c>
      <c r="F19" s="805" t="s">
        <v>383</v>
      </c>
      <c r="G19" s="808"/>
      <c r="H19" s="809"/>
    </row>
    <row r="20" spans="1:8" ht="25.5" customHeight="1">
      <c r="A20" s="670" t="s">
        <v>398</v>
      </c>
      <c r="B20" s="810" t="s">
        <v>486</v>
      </c>
      <c r="C20" s="803"/>
      <c r="D20" s="804"/>
      <c r="E20" s="670" t="s">
        <v>384</v>
      </c>
      <c r="F20" s="811" t="s">
        <v>383</v>
      </c>
      <c r="G20" s="812"/>
      <c r="H20" s="813"/>
    </row>
    <row r="21" spans="1:8" ht="29.25" customHeight="1">
      <c r="A21" s="672" t="s">
        <v>400</v>
      </c>
      <c r="B21" s="814" t="s">
        <v>21</v>
      </c>
      <c r="C21" s="815"/>
      <c r="D21" s="816"/>
      <c r="E21" s="708" t="s">
        <v>400</v>
      </c>
      <c r="F21" s="817" t="s">
        <v>487</v>
      </c>
      <c r="G21" s="818"/>
      <c r="H21" s="819"/>
    </row>
    <row r="22" spans="1:8" ht="30" customHeight="1"/>
    <row r="23" spans="1:8" ht="30" customHeight="1"/>
    <row r="24" spans="1:8" ht="30" customHeight="1"/>
    <row r="25" spans="1:8" ht="30" customHeight="1"/>
    <row r="26" spans="1:8" ht="30" customHeight="1"/>
    <row r="27" spans="1:8" ht="30" customHeight="1"/>
  </sheetData>
  <mergeCells count="20">
    <mergeCell ref="B19:D19"/>
    <mergeCell ref="F19:H19"/>
    <mergeCell ref="B20:D20"/>
    <mergeCell ref="F20:H20"/>
    <mergeCell ref="B21:D21"/>
    <mergeCell ref="F21:H21"/>
    <mergeCell ref="F18:H18"/>
    <mergeCell ref="B18:D18"/>
    <mergeCell ref="A1:H1"/>
    <mergeCell ref="A2:H2"/>
    <mergeCell ref="A3:D3"/>
    <mergeCell ref="E3:H3"/>
    <mergeCell ref="A14:D14"/>
    <mergeCell ref="E14:H14"/>
    <mergeCell ref="B15:D15"/>
    <mergeCell ref="F15:H15"/>
    <mergeCell ref="B16:D16"/>
    <mergeCell ref="F16:H16"/>
    <mergeCell ref="B17:D17"/>
    <mergeCell ref="F17:H17"/>
  </mergeCells>
  <phoneticPr fontId="3" type="noConversion"/>
  <printOptions horizontalCentered="1"/>
  <pageMargins left="0.11811023622047245" right="0.11811023622047245" top="0.94488188976377963" bottom="0.74803149606299213" header="0.31496062992125984" footer="0.31496062992125984"/>
  <pageSetup paperSize="9" scale="9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7"/>
  </sheetPr>
  <dimension ref="A1:R69"/>
  <sheetViews>
    <sheetView showGridLines="0" topLeftCell="A19" zoomScale="115" zoomScaleNormal="115" workbookViewId="0">
      <selection activeCell="L46" sqref="L46"/>
    </sheetView>
  </sheetViews>
  <sheetFormatPr defaultRowHeight="15" customHeight="1"/>
  <cols>
    <col min="1" max="2" width="2.21875" style="57" customWidth="1"/>
    <col min="3" max="3" width="11.5546875" style="58" customWidth="1"/>
    <col min="4" max="4" width="9" style="57" customWidth="1"/>
    <col min="5" max="5" width="10" style="54" customWidth="1"/>
    <col min="6" max="6" width="2" style="54" customWidth="1"/>
    <col min="7" max="7" width="7.44140625" style="54" bestFit="1" customWidth="1"/>
    <col min="8" max="9" width="2.5546875" style="55" customWidth="1"/>
    <col min="10" max="10" width="13.77734375" style="59" customWidth="1"/>
    <col min="11" max="11" width="8.77734375" style="55" customWidth="1"/>
    <col min="12" max="12" width="9" style="55" customWidth="1"/>
    <col min="13" max="13" width="2.109375" style="55" customWidth="1"/>
    <col min="14" max="14" width="6.88671875" style="54" bestFit="1" customWidth="1"/>
    <col min="15" max="16384" width="8.88671875" style="20"/>
  </cols>
  <sheetData>
    <row r="1" spans="1:18" ht="28.5" customHeight="1">
      <c r="A1" s="820" t="s">
        <v>295</v>
      </c>
      <c r="B1" s="820"/>
      <c r="C1" s="820"/>
      <c r="D1" s="820"/>
      <c r="E1" s="820"/>
      <c r="F1" s="820"/>
      <c r="G1" s="820"/>
      <c r="H1" s="820"/>
      <c r="I1" s="820"/>
      <c r="J1" s="820"/>
      <c r="K1" s="820"/>
      <c r="L1" s="820"/>
      <c r="M1" s="820"/>
      <c r="N1" s="820"/>
      <c r="O1" s="19"/>
      <c r="P1" s="19"/>
      <c r="Q1" s="19"/>
      <c r="R1" s="19"/>
    </row>
    <row r="2" spans="1:18" ht="19.5" customHeight="1">
      <c r="A2" s="832" t="s">
        <v>154</v>
      </c>
      <c r="B2" s="832"/>
      <c r="C2" s="832"/>
      <c r="D2" s="832"/>
      <c r="E2" s="832"/>
      <c r="L2" s="191"/>
      <c r="M2" s="191"/>
      <c r="N2" s="177"/>
    </row>
    <row r="3" spans="1:18" s="21" customFormat="1" ht="15" customHeight="1">
      <c r="A3" s="830" t="s">
        <v>107</v>
      </c>
      <c r="B3" s="831"/>
      <c r="C3" s="831"/>
      <c r="D3" s="831"/>
      <c r="E3" s="831"/>
      <c r="F3" s="831"/>
      <c r="G3" s="831"/>
      <c r="H3" s="821" t="s">
        <v>108</v>
      </c>
      <c r="I3" s="822"/>
      <c r="J3" s="822"/>
      <c r="K3" s="822"/>
      <c r="L3" s="822"/>
      <c r="M3" s="822"/>
      <c r="N3" s="823"/>
    </row>
    <row r="4" spans="1:18" s="21" customFormat="1" ht="15" customHeight="1">
      <c r="A4" s="186" t="s">
        <v>109</v>
      </c>
      <c r="B4" s="129" t="s">
        <v>110</v>
      </c>
      <c r="C4" s="187" t="s">
        <v>111</v>
      </c>
      <c r="D4" s="187" t="s">
        <v>131</v>
      </c>
      <c r="E4" s="129" t="s">
        <v>129</v>
      </c>
      <c r="F4" s="833" t="s">
        <v>130</v>
      </c>
      <c r="G4" s="834"/>
      <c r="H4" s="192" t="s">
        <v>109</v>
      </c>
      <c r="I4" s="188" t="s">
        <v>110</v>
      </c>
      <c r="J4" s="189" t="s">
        <v>111</v>
      </c>
      <c r="K4" s="187" t="s">
        <v>131</v>
      </c>
      <c r="L4" s="129" t="s">
        <v>129</v>
      </c>
      <c r="M4" s="232"/>
      <c r="N4" s="230" t="s">
        <v>216</v>
      </c>
    </row>
    <row r="5" spans="1:18" s="22" customFormat="1" ht="15" customHeight="1">
      <c r="A5" s="824" t="s">
        <v>134</v>
      </c>
      <c r="B5" s="825"/>
      <c r="C5" s="826"/>
      <c r="D5" s="154">
        <f>SUM(D6,D9,D13,D16,D19,D22)</f>
        <v>2518616</v>
      </c>
      <c r="E5" s="154">
        <f>SUM(E6,E9,E16,E19,E22,E13)</f>
        <v>2504672.6359999999</v>
      </c>
      <c r="F5" s="50" t="str">
        <f>IF(D5-E5&lt;0,"△","")</f>
        <v/>
      </c>
      <c r="G5" s="220">
        <f>D5-E5</f>
        <v>13943.36400000006</v>
      </c>
      <c r="H5" s="827" t="s">
        <v>106</v>
      </c>
      <c r="I5" s="828"/>
      <c r="J5" s="829"/>
      <c r="K5" s="154">
        <f>SUM(K6,K22,K25,K40,K43,K46)</f>
        <v>2518615.9389999998</v>
      </c>
      <c r="L5" s="154">
        <f>SUM(L6,L22,L25,L40,L43,L46)</f>
        <v>2504672.6360000004</v>
      </c>
      <c r="M5" s="50" t="str">
        <f>IF(K5-L5&lt;0,"△","")</f>
        <v/>
      </c>
      <c r="N5" s="236">
        <f>K5-L5</f>
        <v>13943.302999999374</v>
      </c>
    </row>
    <row r="6" spans="1:18" s="21" customFormat="1" ht="15" customHeight="1">
      <c r="A6" s="155" t="s">
        <v>204</v>
      </c>
      <c r="B6" s="112"/>
      <c r="C6" s="156"/>
      <c r="D6" s="157">
        <f>D7</f>
        <v>1173436</v>
      </c>
      <c r="E6" s="157">
        <f>E7</f>
        <v>1159434.7549999999</v>
      </c>
      <c r="F6" s="50" t="str">
        <f>IF(D6-E6&lt;0,"△","")</f>
        <v/>
      </c>
      <c r="G6" s="220">
        <f t="shared" ref="G6:G8" si="0">D6-E6</f>
        <v>14001.245000000112</v>
      </c>
      <c r="H6" s="193" t="s">
        <v>149</v>
      </c>
      <c r="I6" s="112"/>
      <c r="J6" s="156"/>
      <c r="K6" s="157">
        <f>SUM(K7,K12,K15)</f>
        <v>264651.30000000005</v>
      </c>
      <c r="L6" s="157">
        <f>세출!E5</f>
        <v>263681.565</v>
      </c>
      <c r="M6" s="50" t="str">
        <f t="shared" ref="M6:M48" si="1">IF(K6-L6&lt;0,"△","")</f>
        <v/>
      </c>
      <c r="N6" s="236">
        <f t="shared" ref="N6:N11" si="2">K6-L6</f>
        <v>969.73500000004424</v>
      </c>
    </row>
    <row r="7" spans="1:18" s="21" customFormat="1" ht="15" customHeight="1">
      <c r="A7" s="159"/>
      <c r="B7" s="160" t="s">
        <v>194</v>
      </c>
      <c r="C7" s="156"/>
      <c r="D7" s="157">
        <f>D8</f>
        <v>1173436</v>
      </c>
      <c r="E7" s="157">
        <f>E8</f>
        <v>1159434.7549999999</v>
      </c>
      <c r="F7" s="50" t="str">
        <f t="shared" ref="F7:F11" si="3">IF(D7-E7&lt;0,"△","")</f>
        <v/>
      </c>
      <c r="G7" s="220">
        <f t="shared" si="0"/>
        <v>14001.245000000112</v>
      </c>
      <c r="H7" s="505"/>
      <c r="I7" s="160" t="s">
        <v>174</v>
      </c>
      <c r="J7" s="156"/>
      <c r="K7" s="157">
        <f>SUM(K8:K11)</f>
        <v>241052.30000000002</v>
      </c>
      <c r="L7" s="157">
        <f>SUM(L8:L11)</f>
        <v>241052.30000000002</v>
      </c>
      <c r="M7" s="50" t="str">
        <f t="shared" si="1"/>
        <v/>
      </c>
      <c r="N7" s="539">
        <f t="shared" si="2"/>
        <v>0</v>
      </c>
    </row>
    <row r="8" spans="1:18" s="21" customFormat="1" ht="15" customHeight="1">
      <c r="A8" s="162"/>
      <c r="B8" s="163"/>
      <c r="C8" s="164" t="s">
        <v>205</v>
      </c>
      <c r="D8" s="157">
        <f>세입!D7</f>
        <v>1173436</v>
      </c>
      <c r="E8" s="157">
        <f>세입!E7</f>
        <v>1159434.7549999999</v>
      </c>
      <c r="F8" s="50" t="str">
        <f t="shared" si="3"/>
        <v/>
      </c>
      <c r="G8" s="220">
        <f t="shared" si="0"/>
        <v>14001.245000000112</v>
      </c>
      <c r="H8" s="506"/>
      <c r="I8" s="180"/>
      <c r="J8" s="158" t="s">
        <v>175</v>
      </c>
      <c r="K8" s="157">
        <f>세출!E7</f>
        <v>205512</v>
      </c>
      <c r="L8" s="157">
        <f>세출!E7</f>
        <v>205512</v>
      </c>
      <c r="M8" s="50" t="str">
        <f t="shared" si="1"/>
        <v/>
      </c>
      <c r="N8" s="539" t="s">
        <v>251</v>
      </c>
    </row>
    <row r="9" spans="1:18" s="21" customFormat="1" ht="15" customHeight="1">
      <c r="A9" s="155" t="s">
        <v>206</v>
      </c>
      <c r="B9" s="112"/>
      <c r="C9" s="156"/>
      <c r="D9" s="157">
        <f>D10</f>
        <v>1257089</v>
      </c>
      <c r="E9" s="157">
        <f>E10</f>
        <v>1257089</v>
      </c>
      <c r="F9" s="50" t="str">
        <f t="shared" si="3"/>
        <v/>
      </c>
      <c r="G9" s="220">
        <f>D9-E9</f>
        <v>0</v>
      </c>
      <c r="H9" s="506"/>
      <c r="I9" s="180"/>
      <c r="J9" s="158" t="s">
        <v>176</v>
      </c>
      <c r="K9" s="157">
        <f>세출!E14</f>
        <v>17125.98</v>
      </c>
      <c r="L9" s="157">
        <f>세출!E14</f>
        <v>17125.98</v>
      </c>
      <c r="M9" s="50" t="str">
        <f t="shared" si="1"/>
        <v/>
      </c>
      <c r="N9" s="539" t="s">
        <v>50</v>
      </c>
    </row>
    <row r="10" spans="1:18" s="21" customFormat="1" ht="15" customHeight="1">
      <c r="A10" s="159"/>
      <c r="B10" s="171">
        <v>31</v>
      </c>
      <c r="C10" s="156" t="s">
        <v>148</v>
      </c>
      <c r="D10" s="157">
        <f>세입!D19</f>
        <v>1257089</v>
      </c>
      <c r="E10" s="157">
        <f>SUM(E11:E12)</f>
        <v>1257089</v>
      </c>
      <c r="F10" s="50" t="str">
        <f t="shared" si="3"/>
        <v/>
      </c>
      <c r="G10" s="220">
        <f>D10-E10</f>
        <v>0</v>
      </c>
      <c r="H10" s="506"/>
      <c r="I10" s="180"/>
      <c r="J10" s="158" t="s">
        <v>177</v>
      </c>
      <c r="K10" s="157">
        <f>세출!E15</f>
        <v>18334.32</v>
      </c>
      <c r="L10" s="157">
        <f>세출!E15</f>
        <v>18334.32</v>
      </c>
      <c r="M10" s="50" t="str">
        <f t="shared" si="1"/>
        <v/>
      </c>
      <c r="N10" s="539">
        <f t="shared" si="2"/>
        <v>0</v>
      </c>
    </row>
    <row r="11" spans="1:18" s="21" customFormat="1" ht="15" customHeight="1">
      <c r="A11" s="162"/>
      <c r="B11" s="163"/>
      <c r="C11" s="156" t="s">
        <v>289</v>
      </c>
      <c r="D11" s="157">
        <f>세입!D20</f>
        <v>478657</v>
      </c>
      <c r="E11" s="157">
        <f>세입!E20</f>
        <v>478656.5</v>
      </c>
      <c r="F11" s="50" t="str">
        <f t="shared" si="3"/>
        <v/>
      </c>
      <c r="G11" s="220"/>
      <c r="H11" s="506"/>
      <c r="I11" s="180"/>
      <c r="J11" s="158" t="s">
        <v>207</v>
      </c>
      <c r="K11" s="157">
        <f>세출!E21</f>
        <v>80</v>
      </c>
      <c r="L11" s="157">
        <f>세출!E21</f>
        <v>80</v>
      </c>
      <c r="M11" s="50" t="str">
        <f t="shared" si="1"/>
        <v/>
      </c>
      <c r="N11" s="539">
        <f t="shared" si="2"/>
        <v>0</v>
      </c>
    </row>
    <row r="12" spans="1:18" s="21" customFormat="1" ht="15" customHeight="1">
      <c r="A12" s="162"/>
      <c r="B12" s="167"/>
      <c r="C12" s="164" t="s">
        <v>328</v>
      </c>
      <c r="D12" s="157">
        <f>세입!D37</f>
        <v>778433</v>
      </c>
      <c r="E12" s="157">
        <f>세입!E37</f>
        <v>778432.5</v>
      </c>
      <c r="F12" s="50" t="str">
        <f t="shared" ref="F12" si="4">IF(D12-E12&lt;0,"△","")</f>
        <v/>
      </c>
      <c r="G12" s="220">
        <v>0</v>
      </c>
      <c r="H12" s="506"/>
      <c r="I12" s="112" t="s">
        <v>178</v>
      </c>
      <c r="J12" s="156"/>
      <c r="K12" s="157">
        <f>SUM(K13:K14)</f>
        <v>840</v>
      </c>
      <c r="L12" s="157">
        <f>SUM(L13:L14)</f>
        <v>744.73</v>
      </c>
      <c r="M12" s="50" t="str">
        <f t="shared" si="1"/>
        <v/>
      </c>
      <c r="N12" s="539">
        <f t="shared" ref="N12:N48" si="5">K12-L12</f>
        <v>95.269999999999982</v>
      </c>
    </row>
    <row r="13" spans="1:18" s="21" customFormat="1" ht="15" customHeight="1">
      <c r="A13" s="155" t="s">
        <v>330</v>
      </c>
      <c r="B13" s="112"/>
      <c r="C13" s="156"/>
      <c r="D13" s="157">
        <f>D14</f>
        <v>900</v>
      </c>
      <c r="E13" s="157">
        <f>E14</f>
        <v>950</v>
      </c>
      <c r="F13" s="50" t="str">
        <f t="shared" ref="F13:F21" si="6">IF(D13-E13&lt;0,"△","")</f>
        <v>△</v>
      </c>
      <c r="G13" s="508">
        <f t="shared" ref="G13:G15" si="7">D13-E13</f>
        <v>-50</v>
      </c>
      <c r="H13" s="506"/>
      <c r="I13" s="181"/>
      <c r="J13" s="158" t="s">
        <v>179</v>
      </c>
      <c r="K13" s="157">
        <f>세출!D23</f>
        <v>440</v>
      </c>
      <c r="L13" s="157">
        <f>세출!E23</f>
        <v>396.73</v>
      </c>
      <c r="M13" s="50" t="str">
        <f t="shared" si="1"/>
        <v/>
      </c>
      <c r="N13" s="539">
        <f t="shared" si="5"/>
        <v>43.269999999999982</v>
      </c>
    </row>
    <row r="14" spans="1:18" s="21" customFormat="1" ht="17.25" customHeight="1">
      <c r="A14" s="159"/>
      <c r="B14" s="112" t="s">
        <v>331</v>
      </c>
      <c r="C14" s="156"/>
      <c r="D14" s="157">
        <f>D15</f>
        <v>900</v>
      </c>
      <c r="E14" s="157">
        <f>E15</f>
        <v>950</v>
      </c>
      <c r="F14" s="50" t="str">
        <f t="shared" si="6"/>
        <v>△</v>
      </c>
      <c r="G14" s="508">
        <f t="shared" si="7"/>
        <v>-50</v>
      </c>
      <c r="H14" s="506"/>
      <c r="I14" s="181"/>
      <c r="J14" s="158" t="s">
        <v>180</v>
      </c>
      <c r="K14" s="157">
        <f>세출!D24</f>
        <v>400</v>
      </c>
      <c r="L14" s="157">
        <f>세출!E24</f>
        <v>348</v>
      </c>
      <c r="M14" s="50" t="str">
        <f t="shared" si="1"/>
        <v/>
      </c>
      <c r="N14" s="539">
        <f t="shared" si="5"/>
        <v>52</v>
      </c>
    </row>
    <row r="15" spans="1:18" s="21" customFormat="1" ht="15" customHeight="1">
      <c r="A15" s="162"/>
      <c r="B15" s="163"/>
      <c r="C15" s="156" t="s">
        <v>332</v>
      </c>
      <c r="D15" s="157">
        <f>세입!D60</f>
        <v>900</v>
      </c>
      <c r="E15" s="157">
        <f>세입!E60</f>
        <v>950</v>
      </c>
      <c r="F15" s="50" t="str">
        <f t="shared" si="6"/>
        <v>△</v>
      </c>
      <c r="G15" s="508">
        <f t="shared" si="7"/>
        <v>-50</v>
      </c>
      <c r="H15" s="506"/>
      <c r="I15" s="112" t="s">
        <v>181</v>
      </c>
      <c r="J15" s="156"/>
      <c r="K15" s="157">
        <f>SUM(K16:K21)</f>
        <v>22759</v>
      </c>
      <c r="L15" s="157">
        <f>SUM(L16:L21)</f>
        <v>21884.535</v>
      </c>
      <c r="M15" s="50" t="str">
        <f t="shared" si="1"/>
        <v/>
      </c>
      <c r="N15" s="236">
        <f t="shared" si="5"/>
        <v>874.46500000000015</v>
      </c>
    </row>
    <row r="16" spans="1:18" s="21" customFormat="1" ht="15" customHeight="1">
      <c r="A16" s="155" t="s">
        <v>199</v>
      </c>
      <c r="B16" s="112"/>
      <c r="C16" s="156"/>
      <c r="D16" s="157">
        <f>D17</f>
        <v>5000</v>
      </c>
      <c r="E16" s="157">
        <f>E17</f>
        <v>5000</v>
      </c>
      <c r="F16" s="50" t="str">
        <f t="shared" si="6"/>
        <v/>
      </c>
      <c r="G16" s="220">
        <f t="shared" ref="G16:G18" si="8">D16-E16</f>
        <v>0</v>
      </c>
      <c r="H16" s="506"/>
      <c r="I16" s="166"/>
      <c r="J16" s="158" t="s">
        <v>208</v>
      </c>
      <c r="K16" s="157">
        <f>세출!D26</f>
        <v>840</v>
      </c>
      <c r="L16" s="157">
        <f>세출!E26</f>
        <v>572.20000000000005</v>
      </c>
      <c r="M16" s="50" t="str">
        <f t="shared" si="1"/>
        <v/>
      </c>
      <c r="N16" s="539">
        <f t="shared" si="5"/>
        <v>267.79999999999995</v>
      </c>
    </row>
    <row r="17" spans="1:14" s="21" customFormat="1" ht="15" customHeight="1">
      <c r="A17" s="159"/>
      <c r="B17" s="112" t="s">
        <v>200</v>
      </c>
      <c r="C17" s="156"/>
      <c r="D17" s="157">
        <f>D18</f>
        <v>5000</v>
      </c>
      <c r="E17" s="157">
        <f>E18</f>
        <v>5000</v>
      </c>
      <c r="F17" s="50" t="str">
        <f t="shared" si="6"/>
        <v/>
      </c>
      <c r="G17" s="220">
        <f t="shared" si="8"/>
        <v>0</v>
      </c>
      <c r="H17" s="506"/>
      <c r="I17" s="168"/>
      <c r="J17" s="158" t="s">
        <v>209</v>
      </c>
      <c r="K17" s="157">
        <f>세출!D28</f>
        <v>12333</v>
      </c>
      <c r="L17" s="157">
        <f>세출!E28</f>
        <v>11964.705</v>
      </c>
      <c r="M17" s="50" t="str">
        <f t="shared" si="1"/>
        <v/>
      </c>
      <c r="N17" s="539">
        <f t="shared" si="5"/>
        <v>368.29500000000007</v>
      </c>
    </row>
    <row r="18" spans="1:14" s="21" customFormat="1" ht="15" customHeight="1">
      <c r="A18" s="162"/>
      <c r="B18" s="163"/>
      <c r="C18" s="156" t="s">
        <v>201</v>
      </c>
      <c r="D18" s="157">
        <f>세입!D63</f>
        <v>5000</v>
      </c>
      <c r="E18" s="157">
        <f>세입!E63</f>
        <v>5000</v>
      </c>
      <c r="F18" s="50" t="str">
        <f t="shared" si="6"/>
        <v/>
      </c>
      <c r="G18" s="220">
        <f t="shared" si="8"/>
        <v>0</v>
      </c>
      <c r="H18" s="506"/>
      <c r="I18" s="168"/>
      <c r="J18" s="158" t="s">
        <v>210</v>
      </c>
      <c r="K18" s="157">
        <f>세출!D35</f>
        <v>3662</v>
      </c>
      <c r="L18" s="157">
        <f>세출!E35</f>
        <v>3515.92</v>
      </c>
      <c r="M18" s="50" t="str">
        <f t="shared" si="1"/>
        <v/>
      </c>
      <c r="N18" s="539">
        <f t="shared" si="5"/>
        <v>146.07999999999993</v>
      </c>
    </row>
    <row r="19" spans="1:14" s="21" customFormat="1" ht="15" customHeight="1">
      <c r="A19" s="155" t="s">
        <v>198</v>
      </c>
      <c r="B19" s="112"/>
      <c r="C19" s="156"/>
      <c r="D19" s="157">
        <f>D20</f>
        <v>7120</v>
      </c>
      <c r="E19" s="157">
        <f>E20</f>
        <v>7128.0829999999996</v>
      </c>
      <c r="F19" s="50" t="str">
        <f t="shared" si="6"/>
        <v>△</v>
      </c>
      <c r="G19" s="508">
        <f>D19-E19</f>
        <v>-8.0829999999996289</v>
      </c>
      <c r="H19" s="506"/>
      <c r="I19" s="168"/>
      <c r="J19" s="158" t="s">
        <v>211</v>
      </c>
      <c r="K19" s="157">
        <f>세출!D40</f>
        <v>4832</v>
      </c>
      <c r="L19" s="157">
        <f>세출!E40</f>
        <v>4779.71</v>
      </c>
      <c r="M19" s="50" t="str">
        <f t="shared" si="1"/>
        <v/>
      </c>
      <c r="N19" s="539">
        <f t="shared" si="5"/>
        <v>52.289999999999964</v>
      </c>
    </row>
    <row r="20" spans="1:14" s="21" customFormat="1" ht="15" customHeight="1">
      <c r="A20" s="159"/>
      <c r="B20" s="160" t="s">
        <v>202</v>
      </c>
      <c r="C20" s="156"/>
      <c r="D20" s="157">
        <f>D21</f>
        <v>7120</v>
      </c>
      <c r="E20" s="157">
        <f>E21</f>
        <v>7128.0829999999996</v>
      </c>
      <c r="F20" s="50" t="str">
        <f t="shared" si="6"/>
        <v>△</v>
      </c>
      <c r="G20" s="508">
        <f>D20-E20</f>
        <v>-8.0829999999996289</v>
      </c>
      <c r="H20" s="506"/>
      <c r="I20" s="168"/>
      <c r="J20" s="158" t="s">
        <v>185</v>
      </c>
      <c r="K20" s="157">
        <f>세출!D45</f>
        <v>832</v>
      </c>
      <c r="L20" s="157">
        <f>세출!E45</f>
        <v>832</v>
      </c>
      <c r="M20" s="50" t="str">
        <f t="shared" si="1"/>
        <v/>
      </c>
      <c r="N20" s="539">
        <f t="shared" si="5"/>
        <v>0</v>
      </c>
    </row>
    <row r="21" spans="1:14" s="21" customFormat="1" ht="15" customHeight="1">
      <c r="A21" s="169"/>
      <c r="B21" s="171"/>
      <c r="C21" s="164" t="s">
        <v>203</v>
      </c>
      <c r="D21" s="157">
        <f>세입!D66</f>
        <v>7120</v>
      </c>
      <c r="E21" s="157">
        <f>세입!E66</f>
        <v>7128.0829999999996</v>
      </c>
      <c r="F21" s="50" t="str">
        <f t="shared" si="6"/>
        <v>△</v>
      </c>
      <c r="G21" s="508">
        <f t="shared" ref="G21" si="9">D21-E21</f>
        <v>-8.0829999999996289</v>
      </c>
      <c r="H21" s="506"/>
      <c r="I21" s="168"/>
      <c r="J21" s="158" t="s">
        <v>186</v>
      </c>
      <c r="K21" s="197">
        <f>세출!D47</f>
        <v>260</v>
      </c>
      <c r="L21" s="157">
        <f>세출!E47</f>
        <v>220</v>
      </c>
      <c r="M21" s="50" t="str">
        <f t="shared" si="1"/>
        <v/>
      </c>
      <c r="N21" s="236">
        <f t="shared" si="5"/>
        <v>40</v>
      </c>
    </row>
    <row r="22" spans="1:14" s="21" customFormat="1" ht="15" customHeight="1">
      <c r="A22" s="155" t="s">
        <v>230</v>
      </c>
      <c r="B22" s="112"/>
      <c r="C22" s="156"/>
      <c r="D22" s="157">
        <f>D23</f>
        <v>75071</v>
      </c>
      <c r="E22" s="157">
        <f>E23</f>
        <v>75070.797999999995</v>
      </c>
      <c r="F22" s="50"/>
      <c r="G22" s="346" t="s">
        <v>21</v>
      </c>
      <c r="H22" s="193" t="s">
        <v>150</v>
      </c>
      <c r="I22" s="112"/>
      <c r="J22" s="156"/>
      <c r="K22" s="157">
        <f>K23</f>
        <v>925.61500000000001</v>
      </c>
      <c r="L22" s="157">
        <f>세출!E48</f>
        <v>925.61500000000001</v>
      </c>
      <c r="M22" s="50" t="str">
        <f t="shared" si="1"/>
        <v/>
      </c>
      <c r="N22" s="539">
        <f t="shared" si="5"/>
        <v>0</v>
      </c>
    </row>
    <row r="23" spans="1:14" s="21" customFormat="1" ht="15" customHeight="1">
      <c r="A23" s="159"/>
      <c r="B23" s="160" t="s">
        <v>233</v>
      </c>
      <c r="C23" s="156"/>
      <c r="D23" s="157">
        <f>D24</f>
        <v>75071</v>
      </c>
      <c r="E23" s="157">
        <f>E24</f>
        <v>75070.797999999995</v>
      </c>
      <c r="F23" s="50"/>
      <c r="G23" s="346" t="s">
        <v>21</v>
      </c>
      <c r="H23" s="161"/>
      <c r="I23" s="112" t="s">
        <v>187</v>
      </c>
      <c r="J23" s="156"/>
      <c r="K23" s="157">
        <f>K24</f>
        <v>925.61500000000001</v>
      </c>
      <c r="L23" s="157">
        <f>세출!E49</f>
        <v>925.61500000000001</v>
      </c>
      <c r="M23" s="50" t="str">
        <f t="shared" si="1"/>
        <v/>
      </c>
      <c r="N23" s="539">
        <f t="shared" si="5"/>
        <v>0</v>
      </c>
    </row>
    <row r="24" spans="1:14" s="21" customFormat="1" ht="15" customHeight="1">
      <c r="A24" s="542"/>
      <c r="B24" s="543"/>
      <c r="C24" s="544" t="s">
        <v>232</v>
      </c>
      <c r="D24" s="179">
        <f>세입!D70</f>
        <v>75071</v>
      </c>
      <c r="E24" s="179">
        <f>세입!E70</f>
        <v>75070.797999999995</v>
      </c>
      <c r="F24" s="545"/>
      <c r="G24" s="546" t="s">
        <v>21</v>
      </c>
      <c r="H24" s="165"/>
      <c r="I24" s="166"/>
      <c r="J24" s="158" t="s">
        <v>228</v>
      </c>
      <c r="K24" s="157">
        <f>세출!E50</f>
        <v>925.61500000000001</v>
      </c>
      <c r="L24" s="157">
        <f>세출!E50</f>
        <v>925.61500000000001</v>
      </c>
      <c r="M24" s="50" t="str">
        <f t="shared" si="1"/>
        <v/>
      </c>
      <c r="N24" s="539">
        <f t="shared" si="5"/>
        <v>0</v>
      </c>
    </row>
    <row r="25" spans="1:14" s="21" customFormat="1" ht="15" customHeight="1">
      <c r="H25" s="193" t="s">
        <v>212</v>
      </c>
      <c r="I25" s="112"/>
      <c r="J25" s="156"/>
      <c r="K25" s="157">
        <f>K26</f>
        <v>2250820.0239999997</v>
      </c>
      <c r="L25" s="157">
        <f>세출!E52</f>
        <v>2175227.645</v>
      </c>
      <c r="M25" s="50" t="str">
        <f t="shared" si="1"/>
        <v/>
      </c>
      <c r="N25" s="236">
        <f t="shared" si="5"/>
        <v>75592.378999999724</v>
      </c>
    </row>
    <row r="26" spans="1:14" s="21" customFormat="1" ht="15" customHeight="1">
      <c r="H26" s="161"/>
      <c r="I26" s="112" t="s">
        <v>188</v>
      </c>
      <c r="J26" s="156"/>
      <c r="K26" s="157">
        <f>SUM(K27:K39)</f>
        <v>2250820.0239999997</v>
      </c>
      <c r="L26" s="157">
        <f>SUM(L27:L39)</f>
        <v>2175227.645</v>
      </c>
      <c r="M26" s="50" t="str">
        <f t="shared" si="1"/>
        <v/>
      </c>
      <c r="N26" s="236">
        <f t="shared" si="5"/>
        <v>75592.378999999724</v>
      </c>
    </row>
    <row r="27" spans="1:14" s="21" customFormat="1" ht="15" customHeight="1">
      <c r="A27" s="540"/>
      <c r="B27" s="540"/>
      <c r="C27" s="540"/>
      <c r="D27" s="540"/>
      <c r="E27" s="540"/>
      <c r="F27" s="540"/>
      <c r="G27" s="541"/>
      <c r="H27" s="165"/>
      <c r="I27" s="168"/>
      <c r="J27" s="158" t="s">
        <v>213</v>
      </c>
      <c r="K27" s="197">
        <f>세출!D54</f>
        <v>97724.331999999995</v>
      </c>
      <c r="L27" s="157">
        <f>세출!E54</f>
        <v>95364.256999999998</v>
      </c>
      <c r="M27" s="50" t="str">
        <f t="shared" si="1"/>
        <v/>
      </c>
      <c r="N27" s="539">
        <f t="shared" si="5"/>
        <v>2360.0749999999971</v>
      </c>
    </row>
    <row r="28" spans="1:14" s="21" customFormat="1" ht="15" customHeight="1">
      <c r="A28" s="175"/>
      <c r="B28" s="175"/>
      <c r="C28" s="176"/>
      <c r="D28" s="514"/>
      <c r="E28" s="514"/>
      <c r="F28" s="53" t="str">
        <f t="shared" ref="F28" si="10">IF(E28-D28&lt;0,"△","")</f>
        <v/>
      </c>
      <c r="G28" s="229"/>
      <c r="H28" s="165"/>
      <c r="I28" s="168"/>
      <c r="J28" s="158" t="s">
        <v>190</v>
      </c>
      <c r="K28" s="197">
        <f>세출!D57</f>
        <v>414999.97200000001</v>
      </c>
      <c r="L28" s="157">
        <f>세출!E57</f>
        <v>395581.46</v>
      </c>
      <c r="M28" s="50" t="str">
        <f t="shared" si="1"/>
        <v/>
      </c>
      <c r="N28" s="539">
        <f t="shared" si="5"/>
        <v>19418.511999999988</v>
      </c>
    </row>
    <row r="29" spans="1:14" s="21" customFormat="1" ht="15" customHeight="1">
      <c r="A29" s="175"/>
      <c r="B29" s="175"/>
      <c r="C29" s="176"/>
      <c r="D29" s="52"/>
      <c r="E29" s="52"/>
      <c r="F29" s="53"/>
      <c r="G29" s="229"/>
      <c r="H29" s="165"/>
      <c r="I29" s="168"/>
      <c r="J29" s="158" t="s">
        <v>229</v>
      </c>
      <c r="K29" s="197">
        <f>세출!D60</f>
        <v>105312.507</v>
      </c>
      <c r="L29" s="157">
        <f>세출!E60</f>
        <v>105684.666</v>
      </c>
      <c r="M29" s="50" t="str">
        <f t="shared" si="1"/>
        <v>△</v>
      </c>
      <c r="N29" s="509">
        <f t="shared" si="5"/>
        <v>-372.15899999999965</v>
      </c>
    </row>
    <row r="30" spans="1:14" s="21" customFormat="1" ht="15" customHeight="1">
      <c r="A30" s="175"/>
      <c r="B30" s="175"/>
      <c r="C30" s="176"/>
      <c r="D30" s="52"/>
      <c r="E30" s="52"/>
      <c r="F30" s="53"/>
      <c r="G30" s="229"/>
      <c r="H30" s="165"/>
      <c r="I30" s="168"/>
      <c r="J30" s="158" t="s">
        <v>290</v>
      </c>
      <c r="K30" s="197">
        <f>세출!D63</f>
        <v>448000.45799999998</v>
      </c>
      <c r="L30" s="157">
        <f>세출!E63</f>
        <v>437247.52899999998</v>
      </c>
      <c r="M30" s="50" t="str">
        <f t="shared" si="1"/>
        <v/>
      </c>
      <c r="N30" s="539">
        <f t="shared" si="5"/>
        <v>10752.929000000004</v>
      </c>
    </row>
    <row r="31" spans="1:14" s="21" customFormat="1" ht="15" customHeight="1">
      <c r="A31" s="175"/>
      <c r="B31" s="175"/>
      <c r="C31" s="176"/>
      <c r="D31" s="52"/>
      <c r="E31" s="52"/>
      <c r="F31" s="53"/>
      <c r="G31" s="229"/>
      <c r="H31" s="165"/>
      <c r="I31" s="168"/>
      <c r="J31" s="158" t="s">
        <v>279</v>
      </c>
      <c r="K31" s="197">
        <f>세출!D66</f>
        <v>106762.141</v>
      </c>
      <c r="L31" s="157">
        <f>세출!E66</f>
        <v>106149.05</v>
      </c>
      <c r="M31" s="50" t="str">
        <f t="shared" si="1"/>
        <v/>
      </c>
      <c r="N31" s="539">
        <f t="shared" si="5"/>
        <v>613.09100000000035</v>
      </c>
    </row>
    <row r="32" spans="1:14" s="21" customFormat="1" ht="15" customHeight="1">
      <c r="A32" s="175"/>
      <c r="B32" s="175"/>
      <c r="C32" s="176"/>
      <c r="D32" s="52"/>
      <c r="E32" s="52"/>
      <c r="F32" s="53"/>
      <c r="G32" s="229"/>
      <c r="H32" s="165"/>
      <c r="I32" s="168"/>
      <c r="J32" s="158" t="s">
        <v>291</v>
      </c>
      <c r="K32" s="197">
        <f>세출!D69</f>
        <v>187948.08600000001</v>
      </c>
      <c r="L32" s="157">
        <f>세출!E69</f>
        <v>183514.38</v>
      </c>
      <c r="M32" s="50" t="str">
        <f t="shared" si="1"/>
        <v/>
      </c>
      <c r="N32" s="539">
        <f t="shared" si="5"/>
        <v>4433.7060000000056</v>
      </c>
    </row>
    <row r="33" spans="1:14" s="21" customFormat="1" ht="15" customHeight="1">
      <c r="A33" s="175"/>
      <c r="B33" s="175"/>
      <c r="C33" s="176"/>
      <c r="D33" s="52"/>
      <c r="E33" s="52"/>
      <c r="F33" s="53"/>
      <c r="G33" s="229"/>
      <c r="H33" s="165"/>
      <c r="I33" s="168"/>
      <c r="J33" s="158" t="s">
        <v>294</v>
      </c>
      <c r="K33" s="197">
        <f>세출!D72</f>
        <v>65840.106</v>
      </c>
      <c r="L33" s="157">
        <f>세출!E72</f>
        <v>62538</v>
      </c>
      <c r="M33" s="50" t="str">
        <f t="shared" si="1"/>
        <v/>
      </c>
      <c r="N33" s="539">
        <f t="shared" si="5"/>
        <v>3302.1059999999998</v>
      </c>
    </row>
    <row r="34" spans="1:14" s="21" customFormat="1" ht="15" customHeight="1">
      <c r="A34" s="175"/>
      <c r="B34" s="175"/>
      <c r="C34" s="176"/>
      <c r="D34" s="52"/>
      <c r="E34" s="52"/>
      <c r="F34" s="53"/>
      <c r="G34" s="229"/>
      <c r="H34" s="165"/>
      <c r="I34" s="168"/>
      <c r="J34" s="158" t="s">
        <v>293</v>
      </c>
      <c r="K34" s="197">
        <f>세출!D75</f>
        <v>169821.16899999999</v>
      </c>
      <c r="L34" s="157">
        <f>세출!E75</f>
        <v>167526.625</v>
      </c>
      <c r="M34" s="50" t="str">
        <f t="shared" si="1"/>
        <v/>
      </c>
      <c r="N34" s="539">
        <f t="shared" si="5"/>
        <v>2294.5439999999944</v>
      </c>
    </row>
    <row r="35" spans="1:14" s="21" customFormat="1" ht="15" customHeight="1">
      <c r="A35" s="175"/>
      <c r="B35" s="175"/>
      <c r="C35" s="176"/>
      <c r="D35" s="52"/>
      <c r="E35" s="52"/>
      <c r="F35" s="53"/>
      <c r="G35" s="229"/>
      <c r="H35" s="165"/>
      <c r="I35" s="168"/>
      <c r="J35" s="158" t="s">
        <v>292</v>
      </c>
      <c r="K35" s="197">
        <f>세출!D78</f>
        <v>91842.252999999997</v>
      </c>
      <c r="L35" s="157">
        <f>세출!E78</f>
        <v>89279.25</v>
      </c>
      <c r="M35" s="50" t="str">
        <f t="shared" si="1"/>
        <v/>
      </c>
      <c r="N35" s="539">
        <f t="shared" si="5"/>
        <v>2563.002999999997</v>
      </c>
    </row>
    <row r="36" spans="1:14" s="21" customFormat="1" ht="15" customHeight="1">
      <c r="A36" s="175"/>
      <c r="B36" s="175"/>
      <c r="C36" s="176"/>
      <c r="D36" s="52"/>
      <c r="E36" s="52"/>
      <c r="F36" s="53"/>
      <c r="G36" s="229"/>
      <c r="H36" s="165"/>
      <c r="I36" s="168"/>
      <c r="J36" s="158" t="s">
        <v>284</v>
      </c>
      <c r="K36" s="197">
        <f>세출!D81</f>
        <v>455340</v>
      </c>
      <c r="L36" s="157">
        <f>세출!E81</f>
        <v>435387</v>
      </c>
      <c r="M36" s="50" t="str">
        <f t="shared" si="1"/>
        <v/>
      </c>
      <c r="N36" s="539">
        <f t="shared" si="5"/>
        <v>19953</v>
      </c>
    </row>
    <row r="37" spans="1:14" s="21" customFormat="1" ht="15" customHeight="1">
      <c r="A37" s="175"/>
      <c r="B37" s="175"/>
      <c r="C37" s="176"/>
      <c r="D37" s="52"/>
      <c r="E37" s="52"/>
      <c r="F37" s="53"/>
      <c r="G37" s="229"/>
      <c r="H37" s="165"/>
      <c r="I37" s="168"/>
      <c r="J37" s="158" t="s">
        <v>285</v>
      </c>
      <c r="K37" s="197">
        <f>세출!D87</f>
        <v>36531</v>
      </c>
      <c r="L37" s="157">
        <f>세출!E87</f>
        <v>31795.5</v>
      </c>
      <c r="M37" s="50" t="str">
        <f t="shared" si="1"/>
        <v/>
      </c>
      <c r="N37" s="539">
        <f t="shared" si="5"/>
        <v>4735.5</v>
      </c>
    </row>
    <row r="38" spans="1:14" s="21" customFormat="1" ht="15" customHeight="1">
      <c r="A38" s="175"/>
      <c r="B38" s="175"/>
      <c r="C38" s="176"/>
      <c r="D38" s="514"/>
      <c r="E38" s="514"/>
      <c r="F38" s="53"/>
      <c r="G38" s="229"/>
      <c r="H38" s="165"/>
      <c r="I38" s="168"/>
      <c r="J38" s="158" t="s">
        <v>333</v>
      </c>
      <c r="K38" s="197">
        <f>세출!D89</f>
        <v>46300</v>
      </c>
      <c r="L38" s="157">
        <f>세출!E89</f>
        <v>42570.027999999998</v>
      </c>
      <c r="M38" s="50"/>
      <c r="N38" s="539">
        <f t="shared" si="5"/>
        <v>3729.9720000000016</v>
      </c>
    </row>
    <row r="39" spans="1:14" s="21" customFormat="1" ht="15" customHeight="1">
      <c r="A39" s="175"/>
      <c r="B39" s="175"/>
      <c r="C39" s="176"/>
      <c r="D39" s="52"/>
      <c r="E39" s="52"/>
      <c r="F39" s="53"/>
      <c r="G39" s="229"/>
      <c r="H39" s="165"/>
      <c r="I39" s="170"/>
      <c r="J39" s="158" t="s">
        <v>334</v>
      </c>
      <c r="K39" s="197">
        <f>세출!D92</f>
        <v>24398</v>
      </c>
      <c r="L39" s="157">
        <f>세출!E92</f>
        <v>22589.9</v>
      </c>
      <c r="M39" s="50" t="str">
        <f t="shared" si="1"/>
        <v/>
      </c>
      <c r="N39" s="236">
        <f t="shared" si="5"/>
        <v>1808.0999999999985</v>
      </c>
    </row>
    <row r="40" spans="1:14" s="21" customFormat="1" ht="15" customHeight="1">
      <c r="A40" s="175"/>
      <c r="B40" s="175"/>
      <c r="C40" s="176"/>
      <c r="D40" s="52"/>
      <c r="E40" s="52"/>
      <c r="F40" s="53" t="str">
        <f>IF(E40-D40&lt;0,"△","")</f>
        <v/>
      </c>
      <c r="G40" s="229"/>
      <c r="H40" s="193" t="s">
        <v>246</v>
      </c>
      <c r="I40" s="112"/>
      <c r="J40" s="156"/>
      <c r="K40" s="157">
        <f>K41</f>
        <v>18</v>
      </c>
      <c r="L40" s="157">
        <f>세출!E98</f>
        <v>0</v>
      </c>
      <c r="M40" s="50" t="str">
        <f t="shared" si="1"/>
        <v/>
      </c>
      <c r="N40" s="236">
        <f t="shared" si="5"/>
        <v>18</v>
      </c>
    </row>
    <row r="41" spans="1:14" s="21" customFormat="1" ht="15" customHeight="1">
      <c r="A41" s="175"/>
      <c r="B41" s="175"/>
      <c r="C41" s="176"/>
      <c r="D41" s="52"/>
      <c r="E41" s="52"/>
      <c r="F41" s="53" t="str">
        <f>IF(E41-D41&lt;0,"△","")</f>
        <v/>
      </c>
      <c r="G41" s="229"/>
      <c r="H41" s="161"/>
      <c r="I41" s="112" t="s">
        <v>192</v>
      </c>
      <c r="J41" s="156"/>
      <c r="K41" s="157">
        <f>K42</f>
        <v>18</v>
      </c>
      <c r="L41" s="157">
        <f>세출!E99</f>
        <v>0</v>
      </c>
      <c r="M41" s="50" t="str">
        <f t="shared" si="1"/>
        <v/>
      </c>
      <c r="N41" s="236">
        <f t="shared" si="5"/>
        <v>18</v>
      </c>
    </row>
    <row r="42" spans="1:14" s="21" customFormat="1" ht="15" customHeight="1">
      <c r="A42" s="175"/>
      <c r="B42" s="175"/>
      <c r="C42" s="176"/>
      <c r="D42" s="52"/>
      <c r="E42" s="52"/>
      <c r="F42" s="53" t="str">
        <f>IF(E42-D42&lt;0,"△","")</f>
        <v/>
      </c>
      <c r="G42" s="229"/>
      <c r="H42" s="172"/>
      <c r="I42" s="202"/>
      <c r="J42" s="158" t="s">
        <v>193</v>
      </c>
      <c r="K42" s="157">
        <f>세출!D100</f>
        <v>18</v>
      </c>
      <c r="L42" s="157">
        <f>세출!E100</f>
        <v>0</v>
      </c>
      <c r="M42" s="50" t="str">
        <f t="shared" si="1"/>
        <v/>
      </c>
      <c r="N42" s="236">
        <f t="shared" si="5"/>
        <v>18</v>
      </c>
    </row>
    <row r="43" spans="1:14" s="21" customFormat="1" ht="15" customHeight="1">
      <c r="A43" s="175"/>
      <c r="B43" s="175"/>
      <c r="C43" s="176"/>
      <c r="D43" s="52"/>
      <c r="E43" s="52"/>
      <c r="F43" s="53"/>
      <c r="G43" s="229"/>
      <c r="H43" s="379" t="s">
        <v>247</v>
      </c>
      <c r="I43" s="380"/>
      <c r="J43" s="497"/>
      <c r="K43" s="157">
        <f>K44</f>
        <v>2201</v>
      </c>
      <c r="L43" s="157">
        <f>L44</f>
        <v>2201.0920000000001</v>
      </c>
      <c r="M43" s="50"/>
      <c r="N43" s="539">
        <v>0</v>
      </c>
    </row>
    <row r="44" spans="1:14" s="21" customFormat="1" ht="15" customHeight="1">
      <c r="A44" s="175"/>
      <c r="B44" s="175"/>
      <c r="C44" s="176"/>
      <c r="D44" s="52"/>
      <c r="E44" s="52"/>
      <c r="F44" s="53"/>
      <c r="G44" s="229"/>
      <c r="H44" s="381"/>
      <c r="I44" s="498" t="s">
        <v>249</v>
      </c>
      <c r="J44" s="497"/>
      <c r="K44" s="157">
        <f>K45</f>
        <v>2201</v>
      </c>
      <c r="L44" s="157">
        <f>L45</f>
        <v>2201.0920000000001</v>
      </c>
      <c r="M44" s="50"/>
      <c r="N44" s="539">
        <v>0</v>
      </c>
    </row>
    <row r="45" spans="1:14" s="21" customFormat="1" ht="15" customHeight="1">
      <c r="A45" s="175"/>
      <c r="B45" s="175"/>
      <c r="C45" s="176"/>
      <c r="D45" s="52"/>
      <c r="E45" s="52"/>
      <c r="F45" s="53"/>
      <c r="G45" s="229"/>
      <c r="H45" s="172"/>
      <c r="I45" s="202"/>
      <c r="J45" s="497" t="s">
        <v>250</v>
      </c>
      <c r="K45" s="157">
        <f>세출!D103</f>
        <v>2201</v>
      </c>
      <c r="L45" s="157">
        <f>세출!E103</f>
        <v>2201.0920000000001</v>
      </c>
      <c r="M45" s="50"/>
      <c r="N45" s="539">
        <v>0</v>
      </c>
    </row>
    <row r="46" spans="1:14" s="21" customFormat="1" ht="15" customHeight="1">
      <c r="A46" s="175"/>
      <c r="B46" s="175"/>
      <c r="C46" s="176"/>
      <c r="D46" s="52"/>
      <c r="E46" s="52"/>
      <c r="F46" s="53"/>
      <c r="G46" s="229"/>
      <c r="H46" s="495" t="s">
        <v>243</v>
      </c>
      <c r="I46" s="496"/>
      <c r="J46" s="497"/>
      <c r="K46" s="157">
        <v>0</v>
      </c>
      <c r="L46" s="157">
        <f>L47</f>
        <v>62636.718999999997</v>
      </c>
      <c r="M46" s="50" t="str">
        <f t="shared" si="1"/>
        <v>△</v>
      </c>
      <c r="N46" s="509">
        <f t="shared" si="5"/>
        <v>-62636.718999999997</v>
      </c>
    </row>
    <row r="47" spans="1:14" s="21" customFormat="1" ht="15" customHeight="1">
      <c r="A47" s="175"/>
      <c r="B47" s="175"/>
      <c r="C47" s="176"/>
      <c r="D47" s="52"/>
      <c r="E47" s="52"/>
      <c r="F47" s="53"/>
      <c r="G47" s="229"/>
      <c r="H47" s="172"/>
      <c r="I47" s="498" t="s">
        <v>244</v>
      </c>
      <c r="J47" s="497"/>
      <c r="K47" s="157">
        <v>0</v>
      </c>
      <c r="L47" s="157">
        <f>L48</f>
        <v>62636.718999999997</v>
      </c>
      <c r="M47" s="50" t="str">
        <f t="shared" si="1"/>
        <v>△</v>
      </c>
      <c r="N47" s="509">
        <f t="shared" si="5"/>
        <v>-62636.718999999997</v>
      </c>
    </row>
    <row r="48" spans="1:14" s="21" customFormat="1" ht="15" customHeight="1">
      <c r="A48" s="175"/>
      <c r="B48" s="175"/>
      <c r="C48" s="176"/>
      <c r="D48" s="52"/>
      <c r="E48" s="52"/>
      <c r="F48" s="53"/>
      <c r="G48" s="229"/>
      <c r="H48" s="204"/>
      <c r="I48" s="178"/>
      <c r="J48" s="205" t="s">
        <v>245</v>
      </c>
      <c r="K48" s="179">
        <v>0</v>
      </c>
      <c r="L48" s="179">
        <f>세출!E107</f>
        <v>62636.718999999997</v>
      </c>
      <c r="M48" s="511" t="str">
        <f t="shared" si="1"/>
        <v>△</v>
      </c>
      <c r="N48" s="510">
        <f t="shared" si="5"/>
        <v>-62636.718999999997</v>
      </c>
    </row>
    <row r="49" spans="1:14" s="21" customFormat="1" ht="15" customHeight="1">
      <c r="A49" s="175"/>
      <c r="B49" s="175"/>
      <c r="C49" s="176"/>
      <c r="D49" s="52"/>
      <c r="E49" s="52"/>
      <c r="F49" s="53"/>
      <c r="G49" s="83"/>
      <c r="H49" s="507"/>
    </row>
    <row r="50" spans="1:14" s="21" customFormat="1" ht="15" customHeight="1">
      <c r="A50" s="175"/>
      <c r="B50" s="175"/>
      <c r="C50" s="176"/>
      <c r="D50" s="52"/>
      <c r="E50" s="52"/>
      <c r="F50" s="53"/>
      <c r="G50" s="83"/>
      <c r="H50" s="201"/>
      <c r="I50" s="201"/>
      <c r="J50" s="82"/>
      <c r="K50" s="182"/>
      <c r="L50" s="182"/>
      <c r="M50" s="182"/>
      <c r="N50" s="83"/>
    </row>
    <row r="51" spans="1:14" s="21" customFormat="1" ht="15" customHeight="1">
      <c r="A51" s="175"/>
      <c r="B51" s="175"/>
      <c r="C51" s="176"/>
      <c r="D51" s="52"/>
      <c r="E51" s="52"/>
      <c r="F51" s="53"/>
      <c r="G51" s="83"/>
      <c r="H51" s="201"/>
      <c r="I51" s="201"/>
      <c r="J51" s="82"/>
      <c r="K51" s="182"/>
      <c r="L51" s="182"/>
      <c r="M51" s="182"/>
      <c r="N51" s="83"/>
    </row>
    <row r="52" spans="1:14" s="21" customFormat="1" ht="15" customHeight="1">
      <c r="A52" s="57"/>
      <c r="B52" s="57"/>
      <c r="C52" s="58"/>
      <c r="D52" s="57"/>
      <c r="E52" s="54"/>
      <c r="F52" s="54"/>
      <c r="G52" s="54"/>
      <c r="H52" s="55"/>
      <c r="I52" s="55"/>
      <c r="J52" s="59"/>
      <c r="K52" s="55"/>
      <c r="L52" s="55"/>
      <c r="M52" s="55"/>
      <c r="N52" s="54"/>
    </row>
    <row r="53" spans="1:14" s="21" customFormat="1" ht="15" customHeight="1">
      <c r="A53" s="57"/>
      <c r="B53" s="57"/>
      <c r="C53" s="58"/>
      <c r="D53" s="57"/>
      <c r="E53" s="54"/>
      <c r="F53" s="54"/>
      <c r="G53" s="54"/>
      <c r="H53" s="55"/>
      <c r="I53" s="55"/>
      <c r="J53" s="59"/>
      <c r="K53" s="55"/>
      <c r="L53" s="55"/>
      <c r="M53" s="55"/>
      <c r="N53" s="54"/>
    </row>
    <row r="54" spans="1:14" s="21" customFormat="1" ht="15" customHeight="1">
      <c r="A54" s="57"/>
      <c r="B54" s="57"/>
      <c r="C54" s="58"/>
      <c r="D54" s="57"/>
      <c r="E54" s="54"/>
      <c r="F54" s="54"/>
      <c r="G54" s="54"/>
      <c r="H54" s="55"/>
      <c r="I54" s="55"/>
      <c r="J54" s="59"/>
      <c r="K54" s="55"/>
      <c r="L54" s="55"/>
      <c r="M54" s="55"/>
      <c r="N54" s="54"/>
    </row>
    <row r="55" spans="1:14" s="21" customFormat="1" ht="15" customHeight="1">
      <c r="A55" s="57"/>
      <c r="B55" s="57"/>
      <c r="C55" s="58"/>
      <c r="D55" s="57"/>
      <c r="E55" s="54"/>
      <c r="F55" s="54"/>
      <c r="G55" s="54"/>
      <c r="H55" s="55"/>
      <c r="I55" s="55"/>
      <c r="J55" s="59"/>
      <c r="K55" s="55"/>
      <c r="L55" s="55"/>
      <c r="M55" s="55"/>
      <c r="N55" s="54"/>
    </row>
    <row r="56" spans="1:14" s="21" customFormat="1" ht="15" customHeight="1">
      <c r="A56" s="57"/>
      <c r="B56" s="57"/>
      <c r="C56" s="58"/>
      <c r="D56" s="57"/>
      <c r="E56" s="54"/>
      <c r="F56" s="54"/>
      <c r="G56" s="54"/>
      <c r="H56" s="55"/>
      <c r="I56" s="55"/>
      <c r="J56" s="59"/>
      <c r="K56" s="55"/>
      <c r="L56" s="55"/>
      <c r="M56" s="55"/>
      <c r="N56" s="54"/>
    </row>
    <row r="57" spans="1:14" s="21" customFormat="1" ht="15" customHeight="1">
      <c r="A57" s="57"/>
      <c r="B57" s="57"/>
      <c r="C57" s="58"/>
      <c r="D57" s="57"/>
      <c r="E57" s="54"/>
      <c r="F57" s="54"/>
      <c r="G57" s="54"/>
      <c r="H57" s="55"/>
      <c r="I57" s="55"/>
      <c r="J57" s="59"/>
      <c r="K57" s="55"/>
      <c r="L57" s="55"/>
      <c r="M57" s="55"/>
      <c r="N57" s="54"/>
    </row>
    <row r="58" spans="1:14" s="21" customFormat="1" ht="15" customHeight="1">
      <c r="A58" s="57"/>
      <c r="B58" s="57"/>
      <c r="C58" s="58"/>
      <c r="D58" s="57"/>
      <c r="E58" s="54"/>
      <c r="F58" s="54"/>
      <c r="G58" s="54"/>
      <c r="H58" s="55"/>
      <c r="I58" s="55"/>
      <c r="J58" s="59"/>
      <c r="K58" s="55"/>
      <c r="L58" s="55"/>
      <c r="M58" s="55"/>
      <c r="N58" s="54"/>
    </row>
    <row r="59" spans="1:14" s="21" customFormat="1" ht="15" customHeight="1">
      <c r="A59" s="57"/>
      <c r="B59" s="57"/>
      <c r="C59" s="58"/>
      <c r="D59" s="57"/>
      <c r="E59" s="54"/>
      <c r="F59" s="54"/>
      <c r="G59" s="54"/>
      <c r="H59" s="55"/>
      <c r="I59" s="55"/>
      <c r="J59" s="59"/>
      <c r="K59" s="55"/>
      <c r="L59" s="55"/>
      <c r="M59" s="55"/>
      <c r="N59" s="54"/>
    </row>
    <row r="60" spans="1:14" s="21" customFormat="1" ht="15" customHeight="1">
      <c r="A60" s="57"/>
      <c r="B60" s="57"/>
      <c r="C60" s="58"/>
      <c r="D60" s="57"/>
      <c r="E60" s="54"/>
      <c r="F60" s="54"/>
      <c r="G60" s="54"/>
      <c r="H60" s="55"/>
      <c r="I60" s="55"/>
      <c r="J60" s="59"/>
      <c r="K60" s="55"/>
      <c r="L60" s="55"/>
      <c r="M60" s="55"/>
      <c r="N60" s="54"/>
    </row>
    <row r="61" spans="1:14" s="21" customFormat="1" ht="15" customHeight="1">
      <c r="A61" s="57"/>
      <c r="B61" s="57"/>
      <c r="C61" s="58"/>
      <c r="D61" s="57"/>
      <c r="E61" s="54"/>
      <c r="F61" s="54"/>
      <c r="G61" s="54"/>
      <c r="H61" s="55"/>
      <c r="I61" s="55"/>
      <c r="J61" s="59"/>
      <c r="K61" s="55"/>
      <c r="L61" s="55"/>
      <c r="M61" s="55"/>
      <c r="N61" s="54"/>
    </row>
    <row r="62" spans="1:14" s="21" customFormat="1" ht="15" customHeight="1">
      <c r="A62" s="57"/>
      <c r="B62" s="57"/>
      <c r="C62" s="58"/>
      <c r="D62" s="57"/>
      <c r="E62" s="54"/>
      <c r="F62" s="54"/>
      <c r="G62" s="54"/>
      <c r="H62" s="55"/>
      <c r="I62" s="55"/>
      <c r="J62" s="59"/>
      <c r="K62" s="55"/>
      <c r="L62" s="55"/>
      <c r="M62" s="55"/>
      <c r="N62" s="54"/>
    </row>
    <row r="63" spans="1:14" s="21" customFormat="1" ht="15" customHeight="1">
      <c r="A63" s="57"/>
      <c r="B63" s="57"/>
      <c r="C63" s="58"/>
      <c r="D63" s="57"/>
      <c r="E63" s="54"/>
      <c r="F63" s="54"/>
      <c r="G63" s="54"/>
      <c r="H63" s="55"/>
      <c r="I63" s="55"/>
      <c r="J63" s="59"/>
      <c r="K63" s="55"/>
      <c r="L63" s="55"/>
      <c r="M63" s="55"/>
      <c r="N63" s="54"/>
    </row>
    <row r="64" spans="1:14" s="21" customFormat="1" ht="15" customHeight="1">
      <c r="A64" s="57"/>
      <c r="B64" s="57"/>
      <c r="C64" s="58"/>
      <c r="D64" s="57"/>
      <c r="E64" s="54"/>
      <c r="F64" s="54"/>
      <c r="G64" s="54"/>
      <c r="H64" s="55"/>
      <c r="I64" s="55"/>
      <c r="J64" s="59"/>
      <c r="K64" s="55"/>
      <c r="L64" s="55"/>
      <c r="M64" s="55"/>
      <c r="N64" s="54"/>
    </row>
    <row r="65" spans="1:14" s="21" customFormat="1" ht="15" customHeight="1">
      <c r="A65" s="57"/>
      <c r="B65" s="57"/>
      <c r="C65" s="58"/>
      <c r="D65" s="57"/>
      <c r="E65" s="54"/>
      <c r="F65" s="54"/>
      <c r="G65" s="54"/>
      <c r="H65" s="55"/>
      <c r="I65" s="55"/>
      <c r="J65" s="59"/>
      <c r="K65" s="55"/>
      <c r="L65" s="55"/>
      <c r="M65" s="55"/>
      <c r="N65" s="54"/>
    </row>
    <row r="66" spans="1:14" s="21" customFormat="1" ht="15" customHeight="1">
      <c r="A66" s="57"/>
      <c r="B66" s="57"/>
      <c r="C66" s="58"/>
      <c r="D66" s="57"/>
      <c r="E66" s="54"/>
      <c r="F66" s="54"/>
      <c r="G66" s="54"/>
      <c r="H66" s="55"/>
      <c r="I66" s="55"/>
      <c r="J66" s="59"/>
      <c r="K66" s="55"/>
      <c r="L66" s="55"/>
      <c r="M66" s="55"/>
      <c r="N66" s="54"/>
    </row>
    <row r="67" spans="1:14" s="21" customFormat="1" ht="15" customHeight="1">
      <c r="A67" s="57"/>
      <c r="B67" s="57"/>
      <c r="C67" s="58"/>
      <c r="D67" s="57"/>
      <c r="E67" s="54"/>
      <c r="F67" s="54"/>
      <c r="G67" s="54"/>
      <c r="H67" s="55"/>
      <c r="I67" s="55"/>
      <c r="J67" s="59"/>
      <c r="K67" s="55"/>
      <c r="L67" s="55"/>
      <c r="M67" s="55"/>
      <c r="N67" s="54"/>
    </row>
    <row r="68" spans="1:14" s="21" customFormat="1" ht="15" customHeight="1">
      <c r="A68" s="57"/>
      <c r="B68" s="57"/>
      <c r="C68" s="58"/>
      <c r="D68" s="57"/>
      <c r="E68" s="54"/>
      <c r="F68" s="54"/>
      <c r="G68" s="54"/>
      <c r="H68" s="55"/>
      <c r="I68" s="55"/>
      <c r="J68" s="59"/>
      <c r="K68" s="55"/>
      <c r="L68" s="55"/>
      <c r="M68" s="55"/>
      <c r="N68" s="54"/>
    </row>
    <row r="69" spans="1:14" s="21" customFormat="1" ht="15" customHeight="1">
      <c r="A69" s="57"/>
      <c r="B69" s="57"/>
      <c r="C69" s="58"/>
      <c r="D69" s="57"/>
      <c r="E69" s="54"/>
      <c r="F69" s="54"/>
      <c r="G69" s="54"/>
      <c r="H69" s="55"/>
      <c r="I69" s="55"/>
      <c r="J69" s="59"/>
      <c r="K69" s="55"/>
      <c r="L69" s="55"/>
      <c r="M69" s="55"/>
      <c r="N69" s="54"/>
    </row>
  </sheetData>
  <mergeCells count="7">
    <mergeCell ref="A1:N1"/>
    <mergeCell ref="H3:N3"/>
    <mergeCell ref="A5:C5"/>
    <mergeCell ref="H5:J5"/>
    <mergeCell ref="A3:G3"/>
    <mergeCell ref="A2:E2"/>
    <mergeCell ref="F4:G4"/>
  </mergeCells>
  <phoneticPr fontId="3" type="noConversion"/>
  <printOptions horizontalCentered="1"/>
  <pageMargins left="0.15748031496062992" right="0.15748031496062992" top="0.82677165354330717" bottom="0.43307086614173229" header="0.51181102362204722" footer="0.23622047244094491"/>
  <pageSetup paperSize="9" scale="95" orientation="portrait" horizontalDpi="4294967295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7"/>
    <pageSetUpPr fitToPage="1"/>
  </sheetPr>
  <dimension ref="A1:X197"/>
  <sheetViews>
    <sheetView showGridLines="0" topLeftCell="A34" zoomScaleNormal="100" workbookViewId="0">
      <selection activeCell="AA53" sqref="AA53"/>
    </sheetView>
  </sheetViews>
  <sheetFormatPr defaultRowHeight="14.85" customHeight="1"/>
  <cols>
    <col min="1" max="2" width="3.109375" style="94" customWidth="1"/>
    <col min="3" max="3" width="10" style="94" customWidth="1"/>
    <col min="4" max="4" width="8" style="57" customWidth="1"/>
    <col min="5" max="5" width="7.77734375" style="60" customWidth="1"/>
    <col min="6" max="6" width="6.21875" style="60" customWidth="1"/>
    <col min="7" max="7" width="11.21875" style="60" hidden="1" customWidth="1"/>
    <col min="8" max="8" width="12.44140625" style="60" hidden="1" customWidth="1"/>
    <col min="9" max="9" width="2.44140625" style="59" hidden="1" customWidth="1"/>
    <col min="10" max="10" width="1.77734375" style="54" hidden="1" customWidth="1"/>
    <col min="11" max="11" width="16.21875" style="61" hidden="1" customWidth="1"/>
    <col min="12" max="12" width="2.44140625" style="59" customWidth="1"/>
    <col min="13" max="13" width="1.77734375" style="54" customWidth="1"/>
    <col min="14" max="14" width="10.44140625" style="61" customWidth="1"/>
    <col min="15" max="15" width="5.44140625" style="61" customWidth="1"/>
    <col min="16" max="16" width="1.6640625" style="61" customWidth="1"/>
    <col min="17" max="17" width="5.44140625" style="61" customWidth="1"/>
    <col min="18" max="18" width="1.88671875" style="61" bestFit="1" customWidth="1"/>
    <col min="19" max="19" width="5.44140625" style="61" customWidth="1"/>
    <col min="20" max="20" width="1.77734375" style="61" customWidth="1"/>
    <col min="21" max="21" width="3.88671875" style="61" customWidth="1"/>
    <col min="22" max="22" width="1.77734375" style="61" customWidth="1"/>
    <col min="23" max="23" width="8.33203125" style="61" customWidth="1"/>
    <col min="24" max="24" width="11.44140625" style="183" bestFit="1" customWidth="1"/>
    <col min="25" max="16384" width="8.88671875" style="13"/>
  </cols>
  <sheetData>
    <row r="1" spans="1:24" ht="21.75" customHeight="1">
      <c r="A1" s="846" t="s">
        <v>112</v>
      </c>
      <c r="B1" s="846"/>
      <c r="C1" s="846"/>
      <c r="D1" s="846"/>
      <c r="W1" s="190" t="s">
        <v>152</v>
      </c>
    </row>
    <row r="2" spans="1:24" s="14" customFormat="1" ht="14.65" customHeight="1">
      <c r="A2" s="847" t="s">
        <v>120</v>
      </c>
      <c r="B2" s="848"/>
      <c r="C2" s="849"/>
      <c r="D2" s="853" t="s">
        <v>128</v>
      </c>
      <c r="E2" s="857" t="s">
        <v>129</v>
      </c>
      <c r="F2" s="865" t="s">
        <v>216</v>
      </c>
      <c r="G2" s="863" t="s">
        <v>121</v>
      </c>
      <c r="H2" s="108" t="s">
        <v>122</v>
      </c>
      <c r="I2" s="855" t="s">
        <v>123</v>
      </c>
      <c r="J2" s="855"/>
      <c r="K2" s="855"/>
      <c r="L2" s="855" t="s">
        <v>151</v>
      </c>
      <c r="M2" s="855"/>
      <c r="N2" s="855"/>
      <c r="O2" s="869"/>
      <c r="P2" s="869"/>
      <c r="Q2" s="869"/>
      <c r="R2" s="869"/>
      <c r="S2" s="869"/>
      <c r="T2" s="869"/>
      <c r="U2" s="869"/>
      <c r="V2" s="869"/>
      <c r="W2" s="870"/>
      <c r="X2" s="128"/>
    </row>
    <row r="3" spans="1:24" s="14" customFormat="1" ht="14.65" customHeight="1">
      <c r="A3" s="106" t="s">
        <v>109</v>
      </c>
      <c r="B3" s="107" t="s">
        <v>124</v>
      </c>
      <c r="C3" s="129" t="s">
        <v>111</v>
      </c>
      <c r="D3" s="854"/>
      <c r="E3" s="858"/>
      <c r="F3" s="866"/>
      <c r="G3" s="864"/>
      <c r="H3" s="109" t="s">
        <v>125</v>
      </c>
      <c r="I3" s="856"/>
      <c r="J3" s="856"/>
      <c r="K3" s="856"/>
      <c r="L3" s="856"/>
      <c r="M3" s="856"/>
      <c r="N3" s="856"/>
      <c r="O3" s="833"/>
      <c r="P3" s="833"/>
      <c r="Q3" s="833"/>
      <c r="R3" s="833"/>
      <c r="S3" s="833"/>
      <c r="T3" s="833"/>
      <c r="U3" s="833"/>
      <c r="V3" s="833"/>
      <c r="W3" s="871"/>
      <c r="X3" s="128"/>
    </row>
    <row r="4" spans="1:24" s="15" customFormat="1" ht="14.65" customHeight="1">
      <c r="A4" s="850" t="s">
        <v>135</v>
      </c>
      <c r="B4" s="851"/>
      <c r="C4" s="852"/>
      <c r="D4" s="134">
        <f>D5+D18+D61+D64+D68+D58</f>
        <v>2518616</v>
      </c>
      <c r="E4" s="145">
        <f>SUM(E5,E18,E61,E64,E68,E58)</f>
        <v>2504672.6359999999</v>
      </c>
      <c r="F4" s="221">
        <f>D4-E4</f>
        <v>13943.36400000006</v>
      </c>
      <c r="G4" s="74" t="e">
        <f>E4-#REF!</f>
        <v>#REF!</v>
      </c>
      <c r="H4" s="145" t="e">
        <f>H5+#REF!+#REF!+H64+H69</f>
        <v>#REF!</v>
      </c>
      <c r="I4" s="103"/>
      <c r="J4" s="104"/>
      <c r="K4" s="105"/>
      <c r="L4" s="214"/>
      <c r="M4" s="198"/>
      <c r="N4" s="105"/>
      <c r="O4" s="105"/>
      <c r="P4" s="105"/>
      <c r="Q4" s="105"/>
      <c r="R4" s="105"/>
      <c r="S4" s="105"/>
      <c r="T4" s="105"/>
      <c r="U4" s="105"/>
      <c r="V4" s="105"/>
      <c r="W4" s="215"/>
      <c r="X4" s="128"/>
    </row>
    <row r="5" spans="1:24" s="14" customFormat="1" ht="14.65" customHeight="1">
      <c r="A5" s="859" t="s">
        <v>155</v>
      </c>
      <c r="B5" s="860"/>
      <c r="C5" s="860"/>
      <c r="D5" s="135">
        <f>D6</f>
        <v>1173436</v>
      </c>
      <c r="E5" s="146">
        <f>E6</f>
        <v>1159434.7549999999</v>
      </c>
      <c r="F5" s="231">
        <f>(D5-E5)</f>
        <v>14001.245000000112</v>
      </c>
      <c r="G5" s="63" t="e">
        <f>E5-#REF!</f>
        <v>#REF!</v>
      </c>
      <c r="H5" s="146" t="e">
        <f>H6</f>
        <v>#REF!</v>
      </c>
      <c r="I5" s="132"/>
      <c r="J5" s="133"/>
      <c r="K5" s="65"/>
      <c r="L5" s="203"/>
      <c r="M5" s="199"/>
      <c r="N5" s="65"/>
      <c r="O5" s="65"/>
      <c r="P5" s="65"/>
      <c r="Q5" s="65"/>
      <c r="R5" s="65"/>
      <c r="S5" s="65"/>
      <c r="T5" s="65"/>
      <c r="U5" s="65"/>
      <c r="V5" s="65"/>
      <c r="W5" s="216"/>
      <c r="X5" s="128"/>
    </row>
    <row r="6" spans="1:24" s="14" customFormat="1" ht="14.65" customHeight="1">
      <c r="A6" s="136"/>
      <c r="B6" s="861" t="s">
        <v>194</v>
      </c>
      <c r="C6" s="862"/>
      <c r="D6" s="135">
        <f>D7</f>
        <v>1173436</v>
      </c>
      <c r="E6" s="146">
        <f>E7</f>
        <v>1159434.7549999999</v>
      </c>
      <c r="F6" s="231">
        <f t="shared" ref="F6:F7" si="0">(D6-E6)</f>
        <v>14001.245000000112</v>
      </c>
      <c r="G6" s="63" t="e">
        <f>E6-#REF!</f>
        <v>#REF!</v>
      </c>
      <c r="H6" s="146" t="e">
        <f>H18</f>
        <v>#REF!</v>
      </c>
      <c r="I6" s="132"/>
      <c r="J6" s="133"/>
      <c r="K6" s="133"/>
      <c r="L6" s="844"/>
      <c r="M6" s="842"/>
      <c r="N6" s="842"/>
      <c r="O6" s="478"/>
      <c r="P6" s="478"/>
      <c r="Q6" s="481"/>
      <c r="R6" s="481"/>
      <c r="S6" s="237"/>
      <c r="T6" s="237"/>
      <c r="U6" s="200"/>
      <c r="V6" s="247"/>
      <c r="W6" s="217"/>
      <c r="X6" s="128"/>
    </row>
    <row r="7" spans="1:24" s="14" customFormat="1" ht="14.25" customHeight="1">
      <c r="A7" s="137"/>
      <c r="B7" s="138"/>
      <c r="C7" s="218" t="s">
        <v>195</v>
      </c>
      <c r="D7" s="135">
        <v>1173436</v>
      </c>
      <c r="E7" s="530">
        <f>SUM(W8:W17)/1000</f>
        <v>1159434.7549999999</v>
      </c>
      <c r="F7" s="231">
        <f t="shared" si="0"/>
        <v>14001.245000000112</v>
      </c>
      <c r="G7" s="63"/>
      <c r="H7" s="146"/>
      <c r="I7" s="132"/>
      <c r="J7" s="133"/>
      <c r="K7" s="133"/>
      <c r="L7" s="873" t="s">
        <v>157</v>
      </c>
      <c r="M7" s="872"/>
      <c r="N7" s="872"/>
      <c r="O7" s="525"/>
      <c r="P7" s="525"/>
      <c r="Q7" s="525"/>
      <c r="R7" s="525"/>
      <c r="S7" s="525"/>
      <c r="T7" s="525"/>
      <c r="U7" s="525"/>
      <c r="V7" s="525"/>
      <c r="W7" s="555"/>
      <c r="X7" s="128"/>
    </row>
    <row r="8" spans="1:24" s="14" customFormat="1" ht="14.65" customHeight="1">
      <c r="A8" s="137"/>
      <c r="B8" s="138"/>
      <c r="C8" s="413"/>
      <c r="D8" s="451"/>
      <c r="E8" s="151"/>
      <c r="F8" s="453"/>
      <c r="G8" s="63"/>
      <c r="H8" s="146"/>
      <c r="I8" s="132"/>
      <c r="J8" s="133"/>
      <c r="K8" s="133"/>
      <c r="L8" s="556" t="s">
        <v>136</v>
      </c>
      <c r="M8" s="872" t="s">
        <v>173</v>
      </c>
      <c r="N8" s="872"/>
      <c r="O8" s="525"/>
      <c r="P8" s="525"/>
      <c r="Q8" s="525"/>
      <c r="R8" s="525"/>
      <c r="S8" s="282">
        <f>W8/U8/1000</f>
        <v>3598.3131666666663</v>
      </c>
      <c r="T8" s="276" t="s">
        <v>171</v>
      </c>
      <c r="U8" s="289">
        <f>[1]세입!$Q$8</f>
        <v>12</v>
      </c>
      <c r="V8" s="248" t="s">
        <v>234</v>
      </c>
      <c r="W8" s="284">
        <v>43179758</v>
      </c>
      <c r="X8" s="128"/>
    </row>
    <row r="9" spans="1:24" s="14" customFormat="1" ht="14.65" customHeight="1">
      <c r="A9" s="137"/>
      <c r="B9" s="138"/>
      <c r="C9" s="466"/>
      <c r="D9" s="454"/>
      <c r="E9" s="149"/>
      <c r="F9" s="455"/>
      <c r="G9" s="63"/>
      <c r="H9" s="146"/>
      <c r="I9" s="132"/>
      <c r="J9" s="133"/>
      <c r="K9" s="133"/>
      <c r="L9" s="556" t="s">
        <v>0</v>
      </c>
      <c r="M9" s="525" t="s">
        <v>156</v>
      </c>
      <c r="N9" s="525"/>
      <c r="O9" s="525"/>
      <c r="P9" s="525"/>
      <c r="Q9" s="525"/>
      <c r="R9" s="525"/>
      <c r="S9" s="282">
        <f t="shared" ref="S9:S16" si="1">W9/U9/1000</f>
        <v>27443.378666666667</v>
      </c>
      <c r="T9" s="276" t="s">
        <v>171</v>
      </c>
      <c r="U9" s="289">
        <f>[1]세입!$Q$9</f>
        <v>12</v>
      </c>
      <c r="V9" s="248" t="s">
        <v>234</v>
      </c>
      <c r="W9" s="284">
        <v>329320544</v>
      </c>
      <c r="X9" s="128"/>
    </row>
    <row r="10" spans="1:24" s="14" customFormat="1" ht="14.65" customHeight="1">
      <c r="A10" s="137"/>
      <c r="B10" s="138"/>
      <c r="C10" s="466"/>
      <c r="D10" s="85"/>
      <c r="E10" s="149"/>
      <c r="F10" s="455"/>
      <c r="G10" s="63"/>
      <c r="H10" s="146"/>
      <c r="I10" s="233"/>
      <c r="J10" s="235"/>
      <c r="K10" s="235"/>
      <c r="L10" s="556" t="s">
        <v>0</v>
      </c>
      <c r="M10" s="525" t="s">
        <v>217</v>
      </c>
      <c r="N10" s="525"/>
      <c r="O10" s="525"/>
      <c r="P10" s="525"/>
      <c r="Q10" s="525"/>
      <c r="R10" s="525"/>
      <c r="S10" s="282">
        <f t="shared" si="1"/>
        <v>5353.833333333333</v>
      </c>
      <c r="T10" s="276" t="s">
        <v>171</v>
      </c>
      <c r="U10" s="289">
        <f>[1]세입!$Q$10</f>
        <v>12</v>
      </c>
      <c r="V10" s="248" t="s">
        <v>234</v>
      </c>
      <c r="W10" s="284">
        <v>64246000</v>
      </c>
      <c r="X10" s="128"/>
    </row>
    <row r="11" spans="1:24" s="14" customFormat="1" ht="14.65" customHeight="1">
      <c r="A11" s="137"/>
      <c r="B11" s="138"/>
      <c r="C11" s="466"/>
      <c r="D11" s="85"/>
      <c r="E11" s="149"/>
      <c r="F11" s="455"/>
      <c r="G11" s="63"/>
      <c r="H11" s="146"/>
      <c r="I11" s="233"/>
      <c r="J11" s="235"/>
      <c r="K11" s="235"/>
      <c r="L11" s="556" t="s">
        <v>0</v>
      </c>
      <c r="M11" s="872" t="s">
        <v>270</v>
      </c>
      <c r="N11" s="872"/>
      <c r="O11" s="872"/>
      <c r="P11" s="525"/>
      <c r="Q11" s="525"/>
      <c r="R11" s="525"/>
      <c r="S11" s="282">
        <f t="shared" si="1"/>
        <v>25803.768166666669</v>
      </c>
      <c r="T11" s="276" t="s">
        <v>171</v>
      </c>
      <c r="U11" s="289">
        <v>12</v>
      </c>
      <c r="V11" s="248" t="s">
        <v>234</v>
      </c>
      <c r="W11" s="284">
        <v>309645218</v>
      </c>
      <c r="X11" s="128"/>
    </row>
    <row r="12" spans="1:24" s="14" customFormat="1" ht="14.65" customHeight="1">
      <c r="A12" s="137"/>
      <c r="B12" s="138"/>
      <c r="C12" s="466"/>
      <c r="D12" s="85"/>
      <c r="E12" s="149"/>
      <c r="F12" s="455"/>
      <c r="G12" s="63"/>
      <c r="H12" s="146"/>
      <c r="I12" s="233"/>
      <c r="J12" s="235"/>
      <c r="K12" s="235"/>
      <c r="L12" s="556" t="s">
        <v>0</v>
      </c>
      <c r="M12" s="525" t="s">
        <v>269</v>
      </c>
      <c r="N12" s="525"/>
      <c r="O12" s="525"/>
      <c r="P12" s="525"/>
      <c r="Q12" s="525"/>
      <c r="R12" s="525"/>
      <c r="S12" s="282">
        <f t="shared" si="1"/>
        <v>3854.8703333333333</v>
      </c>
      <c r="T12" s="276" t="s">
        <v>171</v>
      </c>
      <c r="U12" s="289">
        <v>12</v>
      </c>
      <c r="V12" s="248" t="s">
        <v>234</v>
      </c>
      <c r="W12" s="284">
        <v>46258444</v>
      </c>
      <c r="X12" s="128"/>
    </row>
    <row r="13" spans="1:24" s="14" customFormat="1" ht="14.65" customHeight="1">
      <c r="A13" s="137"/>
      <c r="B13" s="138"/>
      <c r="C13" s="466"/>
      <c r="D13" s="85"/>
      <c r="E13" s="149"/>
      <c r="F13" s="455"/>
      <c r="G13" s="63"/>
      <c r="H13" s="146"/>
      <c r="I13" s="349"/>
      <c r="J13" s="350"/>
      <c r="K13" s="350"/>
      <c r="L13" s="556" t="s">
        <v>0</v>
      </c>
      <c r="M13" s="872" t="s">
        <v>253</v>
      </c>
      <c r="N13" s="872"/>
      <c r="O13" s="872"/>
      <c r="P13" s="525"/>
      <c r="Q13" s="525"/>
      <c r="R13" s="525"/>
      <c r="S13" s="282">
        <f t="shared" si="1"/>
        <v>5405.8275000000003</v>
      </c>
      <c r="T13" s="276" t="s">
        <v>171</v>
      </c>
      <c r="U13" s="289">
        <v>12</v>
      </c>
      <c r="V13" s="248" t="s">
        <v>234</v>
      </c>
      <c r="W13" s="284">
        <v>64869930</v>
      </c>
      <c r="X13" s="128"/>
    </row>
    <row r="14" spans="1:24" s="14" customFormat="1" ht="14.65" customHeight="1">
      <c r="A14" s="137"/>
      <c r="B14" s="138"/>
      <c r="C14" s="466"/>
      <c r="D14" s="85"/>
      <c r="E14" s="149"/>
      <c r="F14" s="455"/>
      <c r="G14" s="63"/>
      <c r="H14" s="146"/>
      <c r="I14" s="403"/>
      <c r="J14" s="404"/>
      <c r="K14" s="404"/>
      <c r="L14" s="556" t="s">
        <v>0</v>
      </c>
      <c r="M14" s="872" t="s">
        <v>268</v>
      </c>
      <c r="N14" s="872"/>
      <c r="O14" s="872"/>
      <c r="P14" s="525"/>
      <c r="Q14" s="525"/>
      <c r="R14" s="525"/>
      <c r="S14" s="282">
        <f t="shared" si="1"/>
        <v>12809.507416666665</v>
      </c>
      <c r="T14" s="276" t="s">
        <v>171</v>
      </c>
      <c r="U14" s="289">
        <v>12</v>
      </c>
      <c r="V14" s="248" t="s">
        <v>234</v>
      </c>
      <c r="W14" s="284">
        <v>153714089</v>
      </c>
      <c r="X14" s="128"/>
    </row>
    <row r="15" spans="1:24" s="14" customFormat="1" ht="14.65" customHeight="1">
      <c r="A15" s="137"/>
      <c r="B15" s="138"/>
      <c r="C15" s="466"/>
      <c r="D15" s="85"/>
      <c r="E15" s="149"/>
      <c r="F15" s="455"/>
      <c r="G15" s="63"/>
      <c r="H15" s="146"/>
      <c r="I15" s="403"/>
      <c r="J15" s="404"/>
      <c r="K15" s="404"/>
      <c r="L15" s="556" t="s">
        <v>0</v>
      </c>
      <c r="M15" s="872" t="s">
        <v>267</v>
      </c>
      <c r="N15" s="872"/>
      <c r="O15" s="872"/>
      <c r="P15" s="525"/>
      <c r="Q15" s="525"/>
      <c r="R15" s="525"/>
      <c r="S15" s="282">
        <f t="shared" si="1"/>
        <v>9478.1915833333333</v>
      </c>
      <c r="T15" s="276" t="s">
        <v>171</v>
      </c>
      <c r="U15" s="289">
        <v>12</v>
      </c>
      <c r="V15" s="248" t="s">
        <v>234</v>
      </c>
      <c r="W15" s="284">
        <v>113738299</v>
      </c>
      <c r="X15" s="128"/>
    </row>
    <row r="16" spans="1:24" s="14" customFormat="1" ht="14.65" customHeight="1">
      <c r="A16" s="137"/>
      <c r="B16" s="138"/>
      <c r="C16" s="466"/>
      <c r="D16" s="85"/>
      <c r="E16" s="149"/>
      <c r="F16" s="455"/>
      <c r="G16" s="63"/>
      <c r="H16" s="146"/>
      <c r="I16" s="403"/>
      <c r="J16" s="404"/>
      <c r="K16" s="404"/>
      <c r="L16" s="556" t="s">
        <v>0</v>
      </c>
      <c r="M16" s="525" t="s">
        <v>266</v>
      </c>
      <c r="N16" s="525"/>
      <c r="O16" s="525"/>
      <c r="P16" s="525"/>
      <c r="Q16" s="525"/>
      <c r="R16" s="525"/>
      <c r="S16" s="282">
        <f t="shared" si="1"/>
        <v>2405.5998333333337</v>
      </c>
      <c r="T16" s="276" t="s">
        <v>171</v>
      </c>
      <c r="U16" s="289">
        <v>12</v>
      </c>
      <c r="V16" s="248" t="s">
        <v>234</v>
      </c>
      <c r="W16" s="284">
        <v>28867198</v>
      </c>
      <c r="X16" s="128"/>
    </row>
    <row r="17" spans="1:24" s="14" customFormat="1" ht="14.65" customHeight="1">
      <c r="A17" s="140"/>
      <c r="B17" s="492"/>
      <c r="C17" s="467"/>
      <c r="D17" s="145"/>
      <c r="E17" s="392"/>
      <c r="F17" s="529"/>
      <c r="G17" s="63"/>
      <c r="H17" s="146"/>
      <c r="I17" s="512"/>
      <c r="J17" s="515"/>
      <c r="K17" s="515"/>
      <c r="L17" s="556" t="s">
        <v>0</v>
      </c>
      <c r="M17" s="872" t="s">
        <v>306</v>
      </c>
      <c r="N17" s="872"/>
      <c r="O17" s="872"/>
      <c r="P17" s="525"/>
      <c r="Q17" s="525"/>
      <c r="R17" s="525"/>
      <c r="S17" s="282">
        <f t="shared" ref="S17" si="2">W17/U17/1000</f>
        <v>699.40937499999995</v>
      </c>
      <c r="T17" s="276" t="s">
        <v>171</v>
      </c>
      <c r="U17" s="289">
        <v>8</v>
      </c>
      <c r="V17" s="248" t="s">
        <v>234</v>
      </c>
      <c r="W17" s="284">
        <v>5595275</v>
      </c>
      <c r="X17" s="128"/>
    </row>
    <row r="18" spans="1:24" s="14" customFormat="1" ht="14.65" customHeight="1">
      <c r="A18" s="867" t="s">
        <v>196</v>
      </c>
      <c r="B18" s="838"/>
      <c r="C18" s="838"/>
      <c r="D18" s="135">
        <f>D19</f>
        <v>1257089</v>
      </c>
      <c r="E18" s="146">
        <f>E19</f>
        <v>1257089</v>
      </c>
      <c r="F18" s="231">
        <f t="shared" ref="F18:F66" si="3">ABS(D18-E18)</f>
        <v>0</v>
      </c>
      <c r="G18" s="63" t="e">
        <f>E9-#REF!</f>
        <v>#REF!</v>
      </c>
      <c r="H18" s="147" t="e">
        <f>#REF!</f>
        <v>#REF!</v>
      </c>
      <c r="I18" s="842" t="s">
        <v>137</v>
      </c>
      <c r="J18" s="842"/>
      <c r="K18" s="842"/>
      <c r="L18" s="263"/>
      <c r="M18" s="868"/>
      <c r="N18" s="868"/>
      <c r="O18" s="522"/>
      <c r="P18" s="522"/>
      <c r="Q18" s="522"/>
      <c r="R18" s="522"/>
      <c r="S18" s="522"/>
      <c r="T18" s="522"/>
      <c r="U18" s="522"/>
      <c r="V18" s="248"/>
      <c r="W18" s="264"/>
      <c r="X18" s="128"/>
    </row>
    <row r="19" spans="1:24" s="14" customFormat="1" ht="14.65" customHeight="1">
      <c r="A19" s="136"/>
      <c r="B19" s="838" t="s">
        <v>197</v>
      </c>
      <c r="C19" s="838"/>
      <c r="D19" s="135">
        <v>1257089</v>
      </c>
      <c r="E19" s="146">
        <f>SUM(E20,E36,E37)</f>
        <v>1257089</v>
      </c>
      <c r="F19" s="231">
        <f t="shared" si="3"/>
        <v>0</v>
      </c>
      <c r="G19" s="63"/>
      <c r="H19" s="147"/>
      <c r="I19" s="130"/>
      <c r="J19" s="130"/>
      <c r="K19" s="130"/>
      <c r="L19" s="263"/>
      <c r="M19" s="522"/>
      <c r="N19" s="522"/>
      <c r="O19" s="522"/>
      <c r="P19" s="522"/>
      <c r="Q19" s="522"/>
      <c r="R19" s="522"/>
      <c r="S19" s="522"/>
      <c r="T19" s="522"/>
      <c r="U19" s="522"/>
      <c r="V19" s="248"/>
      <c r="W19" s="264"/>
      <c r="X19" s="128"/>
    </row>
    <row r="20" spans="1:24" s="14" customFormat="1" ht="14.65" customHeight="1">
      <c r="A20" s="243"/>
      <c r="B20" s="482"/>
      <c r="C20" s="479" t="s">
        <v>258</v>
      </c>
      <c r="D20" s="135">
        <v>478657</v>
      </c>
      <c r="E20" s="530">
        <f>SUM(W21:W36)/1000</f>
        <v>478656.5</v>
      </c>
      <c r="F20" s="231">
        <v>0</v>
      </c>
      <c r="G20" s="75"/>
      <c r="H20" s="149"/>
      <c r="I20" s="377"/>
      <c r="J20" s="377"/>
      <c r="K20" s="377"/>
      <c r="L20" s="557" t="s">
        <v>48</v>
      </c>
      <c r="M20" s="513" t="s">
        <v>219</v>
      </c>
      <c r="N20" s="513"/>
      <c r="O20" s="513"/>
      <c r="P20" s="513"/>
      <c r="Q20" s="513"/>
      <c r="R20" s="513"/>
      <c r="S20" s="513"/>
      <c r="T20" s="513"/>
      <c r="U20" s="282"/>
      <c r="V20" s="371"/>
      <c r="W20" s="558"/>
      <c r="X20" s="128"/>
    </row>
    <row r="21" spans="1:24" s="14" customFormat="1" ht="14.65" customHeight="1">
      <c r="A21" s="243"/>
      <c r="B21" s="138"/>
      <c r="C21" s="482"/>
      <c r="D21" s="150"/>
      <c r="E21" s="151"/>
      <c r="F21" s="453"/>
      <c r="G21" s="75"/>
      <c r="H21" s="149"/>
      <c r="I21" s="377"/>
      <c r="J21" s="377"/>
      <c r="K21" s="377"/>
      <c r="L21" s="556" t="s">
        <v>0</v>
      </c>
      <c r="M21" s="513" t="s">
        <v>168</v>
      </c>
      <c r="N21" s="513"/>
      <c r="O21" s="559"/>
      <c r="P21" s="276"/>
      <c r="Q21" s="301">
        <v>2000</v>
      </c>
      <c r="R21" s="438" t="s">
        <v>171</v>
      </c>
      <c r="S21" s="376">
        <v>26</v>
      </c>
      <c r="T21" s="276" t="s">
        <v>171</v>
      </c>
      <c r="U21" s="560">
        <v>0.5</v>
      </c>
      <c r="V21" s="371" t="s">
        <v>234</v>
      </c>
      <c r="W21" s="284">
        <f t="shared" ref="W21:W26" si="4">Q21*S21*U21*1000</f>
        <v>26000000</v>
      </c>
      <c r="X21" s="128"/>
    </row>
    <row r="22" spans="1:24" s="14" customFormat="1" ht="14.65" customHeight="1">
      <c r="A22" s="243"/>
      <c r="B22" s="138"/>
      <c r="C22" s="138"/>
      <c r="D22" s="85"/>
      <c r="E22" s="491"/>
      <c r="F22" s="455"/>
      <c r="G22" s="75"/>
      <c r="H22" s="149"/>
      <c r="I22" s="377"/>
      <c r="J22" s="377"/>
      <c r="K22" s="377"/>
      <c r="L22" s="556" t="s">
        <v>0</v>
      </c>
      <c r="M22" s="513" t="s">
        <v>156</v>
      </c>
      <c r="N22" s="513"/>
      <c r="O22" s="559"/>
      <c r="P22" s="276"/>
      <c r="Q22" s="301">
        <v>2000</v>
      </c>
      <c r="R22" s="438" t="s">
        <v>171</v>
      </c>
      <c r="S22" s="376">
        <v>20</v>
      </c>
      <c r="T22" s="276" t="s">
        <v>171</v>
      </c>
      <c r="U22" s="560">
        <v>0.5</v>
      </c>
      <c r="V22" s="371" t="s">
        <v>234</v>
      </c>
      <c r="W22" s="284">
        <f t="shared" si="4"/>
        <v>20000000</v>
      </c>
      <c r="X22" s="128"/>
    </row>
    <row r="23" spans="1:24" s="14" customFormat="1" ht="14.65" customHeight="1">
      <c r="A23" s="243"/>
      <c r="B23" s="138"/>
      <c r="C23" s="138"/>
      <c r="D23" s="85"/>
      <c r="E23" s="491"/>
      <c r="F23" s="455"/>
      <c r="G23" s="75"/>
      <c r="H23" s="149"/>
      <c r="I23" s="377"/>
      <c r="J23" s="377"/>
      <c r="K23" s="377"/>
      <c r="L23" s="556" t="s">
        <v>0</v>
      </c>
      <c r="M23" s="513" t="s">
        <v>217</v>
      </c>
      <c r="N23" s="513"/>
      <c r="O23" s="559"/>
      <c r="P23" s="276"/>
      <c r="Q23" s="301">
        <v>2000</v>
      </c>
      <c r="R23" s="438" t="s">
        <v>171</v>
      </c>
      <c r="S23" s="376">
        <v>18</v>
      </c>
      <c r="T23" s="276" t="s">
        <v>171</v>
      </c>
      <c r="U23" s="560">
        <v>0.5</v>
      </c>
      <c r="V23" s="371" t="s">
        <v>234</v>
      </c>
      <c r="W23" s="284">
        <f t="shared" si="4"/>
        <v>18000000</v>
      </c>
      <c r="X23" s="128"/>
    </row>
    <row r="24" spans="1:24" s="14" customFormat="1" ht="14.65" customHeight="1">
      <c r="A24" s="243"/>
      <c r="B24" s="138"/>
      <c r="C24" s="138"/>
      <c r="D24" s="85"/>
      <c r="E24" s="491"/>
      <c r="F24" s="455"/>
      <c r="G24" s="75"/>
      <c r="H24" s="149"/>
      <c r="I24" s="377"/>
      <c r="J24" s="377"/>
      <c r="K24" s="377"/>
      <c r="L24" s="556" t="s">
        <v>0</v>
      </c>
      <c r="M24" s="513" t="s">
        <v>218</v>
      </c>
      <c r="N24" s="513"/>
      <c r="O24" s="559"/>
      <c r="P24" s="276"/>
      <c r="Q24" s="301">
        <v>2000</v>
      </c>
      <c r="R24" s="438" t="s">
        <v>171</v>
      </c>
      <c r="S24" s="376">
        <v>60</v>
      </c>
      <c r="T24" s="276" t="s">
        <v>171</v>
      </c>
      <c r="U24" s="560">
        <v>0.5</v>
      </c>
      <c r="V24" s="371" t="s">
        <v>234</v>
      </c>
      <c r="W24" s="284">
        <f t="shared" si="4"/>
        <v>60000000</v>
      </c>
      <c r="X24" s="128"/>
    </row>
    <row r="25" spans="1:24" s="14" customFormat="1" ht="14.65" customHeight="1">
      <c r="A25" s="243"/>
      <c r="B25" s="138"/>
      <c r="C25" s="138"/>
      <c r="D25" s="85"/>
      <c r="E25" s="491"/>
      <c r="F25" s="455"/>
      <c r="G25" s="75"/>
      <c r="H25" s="149"/>
      <c r="I25" s="377"/>
      <c r="J25" s="377"/>
      <c r="K25" s="377"/>
      <c r="L25" s="556" t="s">
        <v>0</v>
      </c>
      <c r="M25" s="835" t="s">
        <v>261</v>
      </c>
      <c r="N25" s="835"/>
      <c r="O25" s="559"/>
      <c r="P25" s="276"/>
      <c r="Q25" s="301">
        <v>2000</v>
      </c>
      <c r="R25" s="438" t="s">
        <v>171</v>
      </c>
      <c r="S25" s="376">
        <v>30</v>
      </c>
      <c r="T25" s="276" t="s">
        <v>171</v>
      </c>
      <c r="U25" s="560">
        <v>0.5</v>
      </c>
      <c r="V25" s="371" t="s">
        <v>234</v>
      </c>
      <c r="W25" s="284">
        <f t="shared" si="4"/>
        <v>30000000</v>
      </c>
      <c r="X25" s="128"/>
    </row>
    <row r="26" spans="1:24" s="14" customFormat="1" ht="14.65" customHeight="1">
      <c r="A26" s="243"/>
      <c r="B26" s="138"/>
      <c r="C26" s="138"/>
      <c r="D26" s="85"/>
      <c r="E26" s="491"/>
      <c r="F26" s="455"/>
      <c r="G26" s="75"/>
      <c r="H26" s="149"/>
      <c r="I26" s="377"/>
      <c r="J26" s="377"/>
      <c r="K26" s="377"/>
      <c r="L26" s="556" t="s">
        <v>0</v>
      </c>
      <c r="M26" s="835" t="s">
        <v>262</v>
      </c>
      <c r="N26" s="835"/>
      <c r="O26" s="559"/>
      <c r="P26" s="276"/>
      <c r="Q26" s="301">
        <v>2000</v>
      </c>
      <c r="R26" s="438" t="s">
        <v>171</v>
      </c>
      <c r="S26" s="376">
        <v>15</v>
      </c>
      <c r="T26" s="276" t="s">
        <v>171</v>
      </c>
      <c r="U26" s="560">
        <v>0.5</v>
      </c>
      <c r="V26" s="371" t="s">
        <v>234</v>
      </c>
      <c r="W26" s="284">
        <f t="shared" si="4"/>
        <v>15000000</v>
      </c>
      <c r="X26" s="128"/>
    </row>
    <row r="27" spans="1:24" s="14" customFormat="1" ht="14.65" customHeight="1">
      <c r="A27" s="243"/>
      <c r="B27" s="138"/>
      <c r="C27" s="138"/>
      <c r="D27" s="85"/>
      <c r="E27" s="491"/>
      <c r="F27" s="455"/>
      <c r="G27" s="75"/>
      <c r="H27" s="149"/>
      <c r="I27" s="377"/>
      <c r="J27" s="377"/>
      <c r="K27" s="377"/>
      <c r="L27" s="556" t="s">
        <v>0</v>
      </c>
      <c r="M27" s="513" t="s">
        <v>296</v>
      </c>
      <c r="N27" s="513"/>
      <c r="O27" s="559"/>
      <c r="P27" s="276"/>
      <c r="Q27" s="301">
        <v>2000</v>
      </c>
      <c r="R27" s="438" t="s">
        <v>171</v>
      </c>
      <c r="S27" s="376">
        <v>25</v>
      </c>
      <c r="T27" s="276" t="s">
        <v>171</v>
      </c>
      <c r="U27" s="560">
        <v>0.5</v>
      </c>
      <c r="V27" s="371" t="s">
        <v>234</v>
      </c>
      <c r="W27" s="284">
        <f t="shared" ref="W27:W28" si="5">Q27*S27*U27*1000</f>
        <v>25000000</v>
      </c>
      <c r="X27" s="128"/>
    </row>
    <row r="28" spans="1:24" s="14" customFormat="1" ht="14.65" customHeight="1">
      <c r="A28" s="243"/>
      <c r="B28" s="138"/>
      <c r="C28" s="138"/>
      <c r="D28" s="85"/>
      <c r="E28" s="491"/>
      <c r="F28" s="455"/>
      <c r="G28" s="75"/>
      <c r="H28" s="149"/>
      <c r="I28" s="377"/>
      <c r="J28" s="377"/>
      <c r="K28" s="377"/>
      <c r="L28" s="556" t="s">
        <v>0</v>
      </c>
      <c r="M28" s="513" t="s">
        <v>297</v>
      </c>
      <c r="N28" s="513"/>
      <c r="O28" s="559"/>
      <c r="P28" s="276"/>
      <c r="Q28" s="301">
        <v>2000</v>
      </c>
      <c r="R28" s="438" t="s">
        <v>171</v>
      </c>
      <c r="S28" s="376">
        <v>31</v>
      </c>
      <c r="T28" s="276" t="s">
        <v>171</v>
      </c>
      <c r="U28" s="560">
        <v>0.5</v>
      </c>
      <c r="V28" s="371" t="s">
        <v>234</v>
      </c>
      <c r="W28" s="284">
        <f t="shared" si="5"/>
        <v>31000000</v>
      </c>
      <c r="X28" s="128"/>
    </row>
    <row r="29" spans="1:24" s="14" customFormat="1" ht="14.65" customHeight="1">
      <c r="A29" s="243"/>
      <c r="B29" s="138"/>
      <c r="C29" s="138"/>
      <c r="D29" s="85"/>
      <c r="E29" s="491"/>
      <c r="F29" s="455"/>
      <c r="G29" s="75"/>
      <c r="H29" s="149"/>
      <c r="I29" s="377"/>
      <c r="J29" s="377"/>
      <c r="K29" s="377"/>
      <c r="L29" s="556" t="s">
        <v>0</v>
      </c>
      <c r="M29" s="836" t="s">
        <v>238</v>
      </c>
      <c r="N29" s="836"/>
      <c r="O29" s="559">
        <v>220</v>
      </c>
      <c r="P29" s="276" t="s">
        <v>171</v>
      </c>
      <c r="Q29" s="417">
        <v>9</v>
      </c>
      <c r="R29" s="438" t="s">
        <v>171</v>
      </c>
      <c r="S29" s="376">
        <v>162</v>
      </c>
      <c r="T29" s="276" t="s">
        <v>171</v>
      </c>
      <c r="U29" s="560">
        <v>0.5</v>
      </c>
      <c r="V29" s="371" t="s">
        <v>234</v>
      </c>
      <c r="W29" s="284">
        <f>O29*Q29*S29*U29*1000</f>
        <v>160380000</v>
      </c>
      <c r="X29" s="128"/>
    </row>
    <row r="30" spans="1:24" s="14" customFormat="1" ht="14.65" customHeight="1">
      <c r="A30" s="243"/>
      <c r="B30" s="138"/>
      <c r="C30" s="138"/>
      <c r="D30" s="85"/>
      <c r="E30" s="491"/>
      <c r="F30" s="455"/>
      <c r="G30" s="75"/>
      <c r="H30" s="149"/>
      <c r="I30" s="377"/>
      <c r="J30" s="377"/>
      <c r="K30" s="377"/>
      <c r="L30" s="556"/>
      <c r="M30" s="836" t="s">
        <v>238</v>
      </c>
      <c r="N30" s="836"/>
      <c r="O30" s="559">
        <v>50</v>
      </c>
      <c r="P30" s="276" t="s">
        <v>171</v>
      </c>
      <c r="Q30" s="417">
        <v>5</v>
      </c>
      <c r="R30" s="438" t="s">
        <v>171</v>
      </c>
      <c r="S30" s="376">
        <v>162</v>
      </c>
      <c r="T30" s="276" t="s">
        <v>171</v>
      </c>
      <c r="U30" s="560">
        <v>0.5</v>
      </c>
      <c r="V30" s="371" t="s">
        <v>234</v>
      </c>
      <c r="W30" s="284">
        <f>O30*Q30*S30*U30*1000</f>
        <v>20250000</v>
      </c>
      <c r="X30" s="128"/>
    </row>
    <row r="31" spans="1:24" s="14" customFormat="1" ht="14.65" customHeight="1">
      <c r="A31" s="243"/>
      <c r="B31" s="138"/>
      <c r="C31" s="138"/>
      <c r="D31" s="85"/>
      <c r="E31" s="491"/>
      <c r="F31" s="455"/>
      <c r="G31" s="75"/>
      <c r="H31" s="149"/>
      <c r="I31" s="377"/>
      <c r="J31" s="377"/>
      <c r="K31" s="377"/>
      <c r="L31" s="556" t="s">
        <v>0</v>
      </c>
      <c r="M31" s="836" t="s">
        <v>239</v>
      </c>
      <c r="N31" s="836"/>
      <c r="O31" s="559"/>
      <c r="P31" s="276"/>
      <c r="Q31" s="559">
        <v>140</v>
      </c>
      <c r="R31" s="438" t="s">
        <v>171</v>
      </c>
      <c r="S31" s="376">
        <v>162</v>
      </c>
      <c r="T31" s="276" t="s">
        <v>171</v>
      </c>
      <c r="U31" s="560">
        <v>0.5</v>
      </c>
      <c r="V31" s="371" t="s">
        <v>234</v>
      </c>
      <c r="W31" s="284">
        <f>Q31*S31*U31*1000</f>
        <v>11340000</v>
      </c>
      <c r="X31" s="128"/>
    </row>
    <row r="32" spans="1:24" s="14" customFormat="1" ht="14.65" customHeight="1">
      <c r="A32" s="243"/>
      <c r="B32" s="138"/>
      <c r="C32" s="138"/>
      <c r="D32" s="85"/>
      <c r="E32" s="491"/>
      <c r="F32" s="455"/>
      <c r="G32" s="75"/>
      <c r="H32" s="149"/>
      <c r="I32" s="377"/>
      <c r="J32" s="377"/>
      <c r="K32" s="377"/>
      <c r="L32" s="556"/>
      <c r="M32" s="836" t="s">
        <v>298</v>
      </c>
      <c r="N32" s="836"/>
      <c r="O32" s="559">
        <v>270</v>
      </c>
      <c r="P32" s="276" t="s">
        <v>171</v>
      </c>
      <c r="Q32" s="417">
        <v>5</v>
      </c>
      <c r="R32" s="438" t="s">
        <v>171</v>
      </c>
      <c r="S32" s="376">
        <v>50</v>
      </c>
      <c r="T32" s="276" t="s">
        <v>171</v>
      </c>
      <c r="U32" s="560">
        <v>0.5</v>
      </c>
      <c r="V32" s="371" t="s">
        <v>234</v>
      </c>
      <c r="W32" s="284">
        <f>Q32*O32*S32*U32*1000</f>
        <v>33750000</v>
      </c>
      <c r="X32" s="128"/>
    </row>
    <row r="33" spans="1:24" s="14" customFormat="1" ht="14.65" customHeight="1">
      <c r="A33" s="243"/>
      <c r="B33" s="138"/>
      <c r="C33" s="138"/>
      <c r="D33" s="85"/>
      <c r="E33" s="491"/>
      <c r="F33" s="455"/>
      <c r="G33" s="75"/>
      <c r="H33" s="149"/>
      <c r="I33" s="377"/>
      <c r="J33" s="377"/>
      <c r="K33" s="377"/>
      <c r="L33" s="556" t="s">
        <v>0</v>
      </c>
      <c r="M33" s="836" t="s">
        <v>299</v>
      </c>
      <c r="N33" s="836"/>
      <c r="O33" s="559"/>
      <c r="P33" s="276"/>
      <c r="Q33" s="561">
        <v>78</v>
      </c>
      <c r="R33" s="438" t="s">
        <v>171</v>
      </c>
      <c r="S33" s="376">
        <v>50</v>
      </c>
      <c r="T33" s="276" t="s">
        <v>171</v>
      </c>
      <c r="U33" s="560">
        <v>0.5</v>
      </c>
      <c r="V33" s="371" t="s">
        <v>234</v>
      </c>
      <c r="W33" s="284">
        <f>Q33*S33*U33*1000</f>
        <v>1950000</v>
      </c>
      <c r="X33" s="128"/>
    </row>
    <row r="34" spans="1:24" s="14" customFormat="1" ht="14.65" customHeight="1">
      <c r="A34" s="243"/>
      <c r="B34" s="138"/>
      <c r="C34" s="138"/>
      <c r="D34" s="85"/>
      <c r="E34" s="491"/>
      <c r="F34" s="455"/>
      <c r="G34" s="75"/>
      <c r="H34" s="149"/>
      <c r="I34" s="377"/>
      <c r="J34" s="377"/>
      <c r="K34" s="377"/>
      <c r="L34" s="556" t="s">
        <v>0</v>
      </c>
      <c r="M34" s="597" t="s">
        <v>220</v>
      </c>
      <c r="N34" s="597"/>
      <c r="O34" s="559">
        <v>1353</v>
      </c>
      <c r="P34" s="276" t="s">
        <v>171</v>
      </c>
      <c r="Q34" s="417">
        <v>11</v>
      </c>
      <c r="R34" s="438" t="s">
        <v>171</v>
      </c>
      <c r="S34" s="376">
        <v>2</v>
      </c>
      <c r="T34" s="276" t="s">
        <v>171</v>
      </c>
      <c r="U34" s="560">
        <v>0.5</v>
      </c>
      <c r="V34" s="371" t="s">
        <v>234</v>
      </c>
      <c r="W34" s="284">
        <f>O34*Q34*S34*U34*1000</f>
        <v>14883000</v>
      </c>
      <c r="X34" s="128"/>
    </row>
    <row r="35" spans="1:24" s="14" customFormat="1" ht="14.65" customHeight="1">
      <c r="A35" s="243"/>
      <c r="B35" s="138"/>
      <c r="C35" s="138"/>
      <c r="D35" s="85"/>
      <c r="E35" s="491"/>
      <c r="F35" s="455"/>
      <c r="G35" s="75"/>
      <c r="H35" s="149"/>
      <c r="I35" s="377"/>
      <c r="J35" s="377"/>
      <c r="K35" s="377"/>
      <c r="L35" s="556" t="s">
        <v>0</v>
      </c>
      <c r="M35" s="597" t="s">
        <v>220</v>
      </c>
      <c r="N35" s="597"/>
      <c r="O35" s="559">
        <v>1353</v>
      </c>
      <c r="P35" s="276" t="s">
        <v>171</v>
      </c>
      <c r="Q35" s="417">
        <v>5</v>
      </c>
      <c r="R35" s="438" t="s">
        <v>171</v>
      </c>
      <c r="S35" s="376">
        <v>1</v>
      </c>
      <c r="T35" s="276" t="s">
        <v>171</v>
      </c>
      <c r="U35" s="560">
        <v>0.5</v>
      </c>
      <c r="V35" s="371" t="s">
        <v>234</v>
      </c>
      <c r="W35" s="284">
        <f>O35*Q35*S35*U35*1000</f>
        <v>3382500</v>
      </c>
      <c r="X35" s="128"/>
    </row>
    <row r="36" spans="1:24" s="14" customFormat="1" ht="14.65" customHeight="1">
      <c r="A36" s="243"/>
      <c r="B36" s="138"/>
      <c r="C36" s="492"/>
      <c r="D36" s="134"/>
      <c r="E36" s="145"/>
      <c r="F36" s="221"/>
      <c r="G36" s="75"/>
      <c r="H36" s="149"/>
      <c r="I36" s="377"/>
      <c r="J36" s="377"/>
      <c r="K36" s="377"/>
      <c r="L36" s="556" t="s">
        <v>0</v>
      </c>
      <c r="M36" s="513" t="s">
        <v>300</v>
      </c>
      <c r="N36" s="522"/>
      <c r="O36" s="522"/>
      <c r="P36" s="522"/>
      <c r="Q36" s="435">
        <v>15442</v>
      </c>
      <c r="R36" s="438" t="s">
        <v>171</v>
      </c>
      <c r="S36" s="562">
        <v>1</v>
      </c>
      <c r="T36" s="276" t="s">
        <v>171</v>
      </c>
      <c r="U36" s="560">
        <v>0.5</v>
      </c>
      <c r="V36" s="371" t="s">
        <v>234</v>
      </c>
      <c r="W36" s="284">
        <f>Q36*S36*U36*1000</f>
        <v>7721000</v>
      </c>
      <c r="X36" s="128"/>
    </row>
    <row r="37" spans="1:24" s="14" customFormat="1" ht="14.65" customHeight="1">
      <c r="A37" s="243"/>
      <c r="B37" s="845"/>
      <c r="C37" s="548" t="s">
        <v>329</v>
      </c>
      <c r="D37" s="135">
        <v>778433</v>
      </c>
      <c r="E37" s="147">
        <f>SUM(W38:W39,W41:W57)/1000</f>
        <v>778432.5</v>
      </c>
      <c r="F37" s="231">
        <v>0</v>
      </c>
      <c r="G37" s="69" t="e">
        <f>#REF!-#REF!</f>
        <v>#REF!</v>
      </c>
      <c r="H37" s="148"/>
      <c r="I37" s="70" t="s">
        <v>136</v>
      </c>
      <c r="J37" s="837" t="s">
        <v>138</v>
      </c>
      <c r="K37" s="837"/>
      <c r="L37" s="557" t="s">
        <v>139</v>
      </c>
      <c r="M37" s="522" t="s">
        <v>158</v>
      </c>
      <c r="N37" s="563"/>
      <c r="O37" s="563"/>
      <c r="P37" s="563"/>
      <c r="Q37" s="563"/>
      <c r="R37" s="563"/>
      <c r="S37" s="563"/>
      <c r="T37" s="563"/>
      <c r="U37" s="563"/>
      <c r="V37" s="564"/>
      <c r="W37" s="565"/>
      <c r="X37" s="128"/>
    </row>
    <row r="38" spans="1:24" s="14" customFormat="1" ht="14.65" customHeight="1">
      <c r="A38" s="243"/>
      <c r="B38" s="845"/>
      <c r="C38" s="141"/>
      <c r="D38" s="451"/>
      <c r="E38" s="452"/>
      <c r="F38" s="453"/>
      <c r="G38" s="63" t="e">
        <f>#REF!-#REF!</f>
        <v>#REF!</v>
      </c>
      <c r="H38" s="149"/>
      <c r="I38" s="67" t="s">
        <v>136</v>
      </c>
      <c r="J38" s="133" t="s">
        <v>140</v>
      </c>
      <c r="K38" s="65"/>
      <c r="L38" s="556" t="s">
        <v>136</v>
      </c>
      <c r="M38" s="522" t="s">
        <v>259</v>
      </c>
      <c r="N38" s="563"/>
      <c r="O38" s="563"/>
      <c r="P38" s="563"/>
      <c r="Q38" s="563"/>
      <c r="R38" s="563"/>
      <c r="S38" s="566">
        <f>W38/U38/1000</f>
        <v>59063.074999999997</v>
      </c>
      <c r="T38" s="276" t="s">
        <v>171</v>
      </c>
      <c r="U38" s="567">
        <v>4</v>
      </c>
      <c r="V38" s="564" t="s">
        <v>235</v>
      </c>
      <c r="W38" s="568">
        <v>236252300</v>
      </c>
      <c r="X38" s="128"/>
    </row>
    <row r="39" spans="1:24" s="14" customFormat="1" ht="14.65" customHeight="1">
      <c r="A39" s="243"/>
      <c r="B39" s="845"/>
      <c r="C39" s="141"/>
      <c r="D39" s="454"/>
      <c r="E39" s="149"/>
      <c r="F39" s="455"/>
      <c r="G39" s="63" t="e">
        <f>E38-#REF!</f>
        <v>#REF!</v>
      </c>
      <c r="H39" s="149"/>
      <c r="I39" s="67" t="s">
        <v>136</v>
      </c>
      <c r="J39" s="133" t="s">
        <v>141</v>
      </c>
      <c r="K39" s="65"/>
      <c r="L39" s="556" t="s">
        <v>136</v>
      </c>
      <c r="M39" s="835" t="s">
        <v>260</v>
      </c>
      <c r="N39" s="835"/>
      <c r="O39" s="513"/>
      <c r="P39" s="513"/>
      <c r="Q39" s="513"/>
      <c r="R39" s="513"/>
      <c r="S39" s="566">
        <f>W39/U39/1000</f>
        <v>5880.9250000000002</v>
      </c>
      <c r="T39" s="276" t="s">
        <v>171</v>
      </c>
      <c r="U39" s="303">
        <v>4</v>
      </c>
      <c r="V39" s="371" t="s">
        <v>235</v>
      </c>
      <c r="W39" s="568">
        <v>23523700</v>
      </c>
      <c r="X39" s="128"/>
    </row>
    <row r="40" spans="1:24" s="14" customFormat="1" ht="14.65" customHeight="1">
      <c r="A40" s="243"/>
      <c r="B40" s="234"/>
      <c r="C40" s="141"/>
      <c r="D40" s="454"/>
      <c r="E40" s="149"/>
      <c r="F40" s="455"/>
      <c r="G40" s="63"/>
      <c r="H40" s="149"/>
      <c r="I40" s="67"/>
      <c r="J40" s="235"/>
      <c r="K40" s="65"/>
      <c r="L40" s="557" t="s">
        <v>48</v>
      </c>
      <c r="M40" s="513" t="s">
        <v>263</v>
      </c>
      <c r="N40" s="513"/>
      <c r="O40" s="513"/>
      <c r="P40" s="513"/>
      <c r="Q40" s="513"/>
      <c r="R40" s="513"/>
      <c r="S40" s="513"/>
      <c r="T40" s="513"/>
      <c r="U40" s="282"/>
      <c r="V40" s="371"/>
      <c r="W40" s="558"/>
      <c r="X40" s="128"/>
    </row>
    <row r="41" spans="1:24" s="14" customFormat="1" ht="14.65" customHeight="1">
      <c r="A41" s="243"/>
      <c r="B41" s="234"/>
      <c r="C41" s="141"/>
      <c r="D41" s="454"/>
      <c r="E41" s="149"/>
      <c r="F41" s="455"/>
      <c r="G41" s="63"/>
      <c r="H41" s="149"/>
      <c r="I41" s="67"/>
      <c r="J41" s="235"/>
      <c r="K41" s="65"/>
      <c r="L41" s="556" t="s">
        <v>0</v>
      </c>
      <c r="M41" s="513" t="s">
        <v>168</v>
      </c>
      <c r="N41" s="513"/>
      <c r="O41" s="559"/>
      <c r="P41" s="276"/>
      <c r="Q41" s="301">
        <v>2000</v>
      </c>
      <c r="R41" s="438" t="s">
        <v>171</v>
      </c>
      <c r="S41" s="376">
        <v>26</v>
      </c>
      <c r="T41" s="276" t="s">
        <v>171</v>
      </c>
      <c r="U41" s="560">
        <v>0.5</v>
      </c>
      <c r="V41" s="371" t="s">
        <v>234</v>
      </c>
      <c r="W41" s="284">
        <f t="shared" ref="W41:W48" si="6">Q41*S41*U41*1000</f>
        <v>26000000</v>
      </c>
      <c r="X41" s="128"/>
    </row>
    <row r="42" spans="1:24" s="14" customFormat="1" ht="14.65" customHeight="1">
      <c r="A42" s="243"/>
      <c r="B42" s="234"/>
      <c r="C42" s="141"/>
      <c r="D42" s="454"/>
      <c r="E42" s="149"/>
      <c r="F42" s="455"/>
      <c r="G42" s="63"/>
      <c r="H42" s="149"/>
      <c r="I42" s="67"/>
      <c r="J42" s="235"/>
      <c r="K42" s="65"/>
      <c r="L42" s="556" t="s">
        <v>0</v>
      </c>
      <c r="M42" s="513" t="s">
        <v>156</v>
      </c>
      <c r="N42" s="513"/>
      <c r="O42" s="559"/>
      <c r="P42" s="276"/>
      <c r="Q42" s="301">
        <v>2000</v>
      </c>
      <c r="R42" s="438" t="s">
        <v>171</v>
      </c>
      <c r="S42" s="376">
        <v>20</v>
      </c>
      <c r="T42" s="276" t="s">
        <v>171</v>
      </c>
      <c r="U42" s="560">
        <v>0.5</v>
      </c>
      <c r="V42" s="371" t="s">
        <v>234</v>
      </c>
      <c r="W42" s="284">
        <f t="shared" si="6"/>
        <v>20000000</v>
      </c>
      <c r="X42" s="128"/>
    </row>
    <row r="43" spans="1:24" s="14" customFormat="1" ht="14.65" customHeight="1">
      <c r="A43" s="243"/>
      <c r="B43" s="234"/>
      <c r="C43" s="141"/>
      <c r="D43" s="454"/>
      <c r="E43" s="149"/>
      <c r="F43" s="455"/>
      <c r="G43" s="63"/>
      <c r="H43" s="149"/>
      <c r="I43" s="67"/>
      <c r="J43" s="235"/>
      <c r="K43" s="65"/>
      <c r="L43" s="556" t="s">
        <v>0</v>
      </c>
      <c r="M43" s="513" t="s">
        <v>217</v>
      </c>
      <c r="N43" s="513"/>
      <c r="O43" s="559"/>
      <c r="P43" s="276"/>
      <c r="Q43" s="301">
        <v>2000</v>
      </c>
      <c r="R43" s="438" t="s">
        <v>171</v>
      </c>
      <c r="S43" s="376">
        <v>18</v>
      </c>
      <c r="T43" s="276" t="s">
        <v>171</v>
      </c>
      <c r="U43" s="560">
        <v>0.5</v>
      </c>
      <c r="V43" s="371" t="s">
        <v>234</v>
      </c>
      <c r="W43" s="284">
        <f t="shared" si="6"/>
        <v>18000000</v>
      </c>
      <c r="X43" s="128"/>
    </row>
    <row r="44" spans="1:24" s="14" customFormat="1" ht="14.65" customHeight="1">
      <c r="A44" s="243"/>
      <c r="B44" s="234"/>
      <c r="C44" s="141"/>
      <c r="D44" s="454"/>
      <c r="E44" s="149"/>
      <c r="F44" s="455"/>
      <c r="G44" s="63"/>
      <c r="H44" s="149"/>
      <c r="I44" s="67"/>
      <c r="J44" s="235"/>
      <c r="K44" s="65"/>
      <c r="L44" s="556" t="s">
        <v>0</v>
      </c>
      <c r="M44" s="513" t="s">
        <v>218</v>
      </c>
      <c r="N44" s="513"/>
      <c r="O44" s="559"/>
      <c r="P44" s="276"/>
      <c r="Q44" s="301">
        <v>2000</v>
      </c>
      <c r="R44" s="438" t="s">
        <v>171</v>
      </c>
      <c r="S44" s="376">
        <v>60</v>
      </c>
      <c r="T44" s="276" t="s">
        <v>171</v>
      </c>
      <c r="U44" s="560">
        <v>0.5</v>
      </c>
      <c r="V44" s="371" t="s">
        <v>234</v>
      </c>
      <c r="W44" s="284">
        <f t="shared" si="6"/>
        <v>60000000</v>
      </c>
      <c r="X44" s="128"/>
    </row>
    <row r="45" spans="1:24" s="14" customFormat="1" ht="14.65" customHeight="1">
      <c r="A45" s="243"/>
      <c r="B45" s="234"/>
      <c r="C45" s="141"/>
      <c r="D45" s="454"/>
      <c r="E45" s="149"/>
      <c r="F45" s="455"/>
      <c r="G45" s="63"/>
      <c r="H45" s="149"/>
      <c r="I45" s="67"/>
      <c r="J45" s="235"/>
      <c r="K45" s="65"/>
      <c r="L45" s="556" t="s">
        <v>0</v>
      </c>
      <c r="M45" s="835" t="s">
        <v>261</v>
      </c>
      <c r="N45" s="835"/>
      <c r="O45" s="559"/>
      <c r="P45" s="276"/>
      <c r="Q45" s="301">
        <v>2000</v>
      </c>
      <c r="R45" s="438" t="s">
        <v>171</v>
      </c>
      <c r="S45" s="376">
        <v>30</v>
      </c>
      <c r="T45" s="276" t="s">
        <v>171</v>
      </c>
      <c r="U45" s="560">
        <v>0.5</v>
      </c>
      <c r="V45" s="371" t="s">
        <v>234</v>
      </c>
      <c r="W45" s="284">
        <f t="shared" si="6"/>
        <v>30000000</v>
      </c>
      <c r="X45" s="128"/>
    </row>
    <row r="46" spans="1:24" s="14" customFormat="1" ht="14.65" customHeight="1">
      <c r="A46" s="243"/>
      <c r="B46" s="234"/>
      <c r="C46" s="141"/>
      <c r="D46" s="454"/>
      <c r="E46" s="149"/>
      <c r="F46" s="455"/>
      <c r="G46" s="63"/>
      <c r="H46" s="149"/>
      <c r="I46" s="67"/>
      <c r="J46" s="235"/>
      <c r="K46" s="65"/>
      <c r="L46" s="556" t="s">
        <v>0</v>
      </c>
      <c r="M46" s="835" t="s">
        <v>262</v>
      </c>
      <c r="N46" s="835"/>
      <c r="O46" s="559"/>
      <c r="P46" s="276"/>
      <c r="Q46" s="301">
        <v>2000</v>
      </c>
      <c r="R46" s="438" t="s">
        <v>171</v>
      </c>
      <c r="S46" s="376">
        <v>15</v>
      </c>
      <c r="T46" s="276" t="s">
        <v>171</v>
      </c>
      <c r="U46" s="560">
        <v>0.5</v>
      </c>
      <c r="V46" s="371" t="s">
        <v>234</v>
      </c>
      <c r="W46" s="284">
        <f t="shared" si="6"/>
        <v>15000000</v>
      </c>
      <c r="X46" s="128"/>
    </row>
    <row r="47" spans="1:24" s="14" customFormat="1" ht="14.65" customHeight="1">
      <c r="A47" s="243"/>
      <c r="B47" s="521"/>
      <c r="C47" s="141"/>
      <c r="D47" s="454"/>
      <c r="E47" s="149"/>
      <c r="F47" s="455"/>
      <c r="G47" s="63"/>
      <c r="H47" s="149"/>
      <c r="I47" s="67"/>
      <c r="J47" s="515"/>
      <c r="K47" s="65"/>
      <c r="L47" s="556" t="s">
        <v>0</v>
      </c>
      <c r="M47" s="513" t="s">
        <v>296</v>
      </c>
      <c r="N47" s="513"/>
      <c r="O47" s="559"/>
      <c r="P47" s="276"/>
      <c r="Q47" s="301">
        <v>2000</v>
      </c>
      <c r="R47" s="438" t="s">
        <v>171</v>
      </c>
      <c r="S47" s="376">
        <v>25</v>
      </c>
      <c r="T47" s="276" t="s">
        <v>171</v>
      </c>
      <c r="U47" s="560">
        <v>0.5</v>
      </c>
      <c r="V47" s="371" t="s">
        <v>234</v>
      </c>
      <c r="W47" s="284">
        <f t="shared" si="6"/>
        <v>25000000</v>
      </c>
      <c r="X47" s="128"/>
    </row>
    <row r="48" spans="1:24" s="14" customFormat="1" ht="14.65" customHeight="1">
      <c r="A48" s="243"/>
      <c r="B48" s="521"/>
      <c r="C48" s="141"/>
      <c r="D48" s="454"/>
      <c r="E48" s="149"/>
      <c r="F48" s="455"/>
      <c r="G48" s="63"/>
      <c r="H48" s="149"/>
      <c r="I48" s="67"/>
      <c r="J48" s="515"/>
      <c r="K48" s="65"/>
      <c r="L48" s="556" t="s">
        <v>0</v>
      </c>
      <c r="M48" s="513" t="s">
        <v>305</v>
      </c>
      <c r="N48" s="513"/>
      <c r="O48" s="559"/>
      <c r="P48" s="276"/>
      <c r="Q48" s="301">
        <v>2000</v>
      </c>
      <c r="R48" s="438" t="s">
        <v>171</v>
      </c>
      <c r="S48" s="376">
        <v>31</v>
      </c>
      <c r="T48" s="276" t="s">
        <v>171</v>
      </c>
      <c r="U48" s="560">
        <v>0.5</v>
      </c>
      <c r="V48" s="371" t="s">
        <v>234</v>
      </c>
      <c r="W48" s="284">
        <f t="shared" si="6"/>
        <v>31000000</v>
      </c>
      <c r="X48" s="128"/>
    </row>
    <row r="49" spans="1:24" s="14" customFormat="1" ht="14.65" customHeight="1">
      <c r="A49" s="243"/>
      <c r="B49" s="683"/>
      <c r="C49" s="141"/>
      <c r="D49" s="454"/>
      <c r="E49" s="149"/>
      <c r="F49" s="455"/>
      <c r="G49" s="69"/>
      <c r="H49" s="148"/>
      <c r="I49" s="70"/>
      <c r="J49" s="355"/>
      <c r="K49" s="465"/>
      <c r="L49" s="556" t="s">
        <v>0</v>
      </c>
      <c r="M49" s="836" t="s">
        <v>238</v>
      </c>
      <c r="N49" s="836"/>
      <c r="O49" s="559">
        <v>220</v>
      </c>
      <c r="P49" s="276" t="s">
        <v>171</v>
      </c>
      <c r="Q49" s="417">
        <v>9</v>
      </c>
      <c r="R49" s="438" t="s">
        <v>171</v>
      </c>
      <c r="S49" s="376">
        <v>162</v>
      </c>
      <c r="T49" s="276" t="s">
        <v>171</v>
      </c>
      <c r="U49" s="560">
        <v>0.5</v>
      </c>
      <c r="V49" s="371" t="s">
        <v>234</v>
      </c>
      <c r="W49" s="284">
        <f>O49*Q49*S49*U49*1000</f>
        <v>160380000</v>
      </c>
      <c r="X49" s="128"/>
    </row>
    <row r="50" spans="1:24" s="14" customFormat="1" ht="14.65" customHeight="1">
      <c r="A50" s="243"/>
      <c r="B50" s="683"/>
      <c r="C50" s="141"/>
      <c r="D50" s="454"/>
      <c r="E50" s="149"/>
      <c r="F50" s="455"/>
      <c r="G50" s="74"/>
      <c r="H50" s="149"/>
      <c r="I50" s="550"/>
      <c r="J50" s="462"/>
      <c r="K50" s="463"/>
      <c r="L50" s="575"/>
      <c r="M50" s="875" t="s">
        <v>238</v>
      </c>
      <c r="N50" s="875"/>
      <c r="O50" s="576">
        <v>50</v>
      </c>
      <c r="P50" s="309" t="s">
        <v>171</v>
      </c>
      <c r="Q50" s="470">
        <v>5</v>
      </c>
      <c r="R50" s="577" t="s">
        <v>171</v>
      </c>
      <c r="S50" s="471">
        <v>162</v>
      </c>
      <c r="T50" s="309" t="s">
        <v>171</v>
      </c>
      <c r="U50" s="578">
        <v>0.5</v>
      </c>
      <c r="V50" s="579" t="s">
        <v>234</v>
      </c>
      <c r="W50" s="310">
        <f>O50*Q50*S50*U50*1000</f>
        <v>20250000</v>
      </c>
      <c r="X50" s="128"/>
    </row>
    <row r="51" spans="1:24" s="14" customFormat="1" ht="14.65" customHeight="1">
      <c r="A51" s="442"/>
      <c r="B51" s="551"/>
      <c r="C51" s="552"/>
      <c r="D51" s="553"/>
      <c r="E51" s="148"/>
      <c r="F51" s="554"/>
      <c r="G51" s="69"/>
      <c r="H51" s="148"/>
      <c r="I51" s="70"/>
      <c r="J51" s="355"/>
      <c r="K51" s="465"/>
      <c r="L51" s="569" t="s">
        <v>0</v>
      </c>
      <c r="M51" s="876" t="s">
        <v>239</v>
      </c>
      <c r="N51" s="876"/>
      <c r="O51" s="570"/>
      <c r="P51" s="472"/>
      <c r="Q51" s="570">
        <v>140</v>
      </c>
      <c r="R51" s="571" t="s">
        <v>171</v>
      </c>
      <c r="S51" s="572">
        <v>162</v>
      </c>
      <c r="T51" s="472" t="s">
        <v>171</v>
      </c>
      <c r="U51" s="573">
        <v>0.5</v>
      </c>
      <c r="V51" s="574" t="s">
        <v>234</v>
      </c>
      <c r="W51" s="473">
        <f>Q51*S51*U51*1000</f>
        <v>11340000</v>
      </c>
      <c r="X51" s="128"/>
    </row>
    <row r="52" spans="1:24" s="14" customFormat="1" ht="14.65" customHeight="1">
      <c r="A52" s="243"/>
      <c r="B52" s="483"/>
      <c r="C52" s="141"/>
      <c r="D52" s="454"/>
      <c r="E52" s="149"/>
      <c r="F52" s="455"/>
      <c r="G52" s="74"/>
      <c r="H52" s="149"/>
      <c r="I52" s="550"/>
      <c r="J52" s="462"/>
      <c r="K52" s="463"/>
      <c r="L52" s="575"/>
      <c r="M52" s="875" t="s">
        <v>298</v>
      </c>
      <c r="N52" s="875"/>
      <c r="O52" s="576">
        <v>270</v>
      </c>
      <c r="P52" s="309" t="s">
        <v>171</v>
      </c>
      <c r="Q52" s="470">
        <v>5</v>
      </c>
      <c r="R52" s="577" t="s">
        <v>171</v>
      </c>
      <c r="S52" s="471">
        <v>50</v>
      </c>
      <c r="T52" s="309" t="s">
        <v>171</v>
      </c>
      <c r="U52" s="578">
        <v>0.5</v>
      </c>
      <c r="V52" s="579" t="s">
        <v>234</v>
      </c>
      <c r="W52" s="310">
        <f>Q52*O52*S52*U52*1000</f>
        <v>33750000</v>
      </c>
      <c r="X52" s="128"/>
    </row>
    <row r="53" spans="1:24" s="14" customFormat="1" ht="14.65" customHeight="1">
      <c r="A53" s="243"/>
      <c r="B53" s="354"/>
      <c r="C53" s="141"/>
      <c r="D53" s="454"/>
      <c r="E53" s="149"/>
      <c r="F53" s="455"/>
      <c r="G53" s="63"/>
      <c r="H53" s="149"/>
      <c r="I53" s="67"/>
      <c r="J53" s="350"/>
      <c r="K53" s="65"/>
      <c r="L53" s="556" t="s">
        <v>0</v>
      </c>
      <c r="M53" s="597" t="s">
        <v>299</v>
      </c>
      <c r="N53" s="597"/>
      <c r="O53" s="559"/>
      <c r="P53" s="276"/>
      <c r="Q53" s="561">
        <v>78</v>
      </c>
      <c r="R53" s="438" t="s">
        <v>171</v>
      </c>
      <c r="S53" s="376">
        <v>50</v>
      </c>
      <c r="T53" s="276" t="s">
        <v>171</v>
      </c>
      <c r="U53" s="560">
        <v>0.5</v>
      </c>
      <c r="V53" s="371" t="s">
        <v>234</v>
      </c>
      <c r="W53" s="284">
        <f>Q53*S53*U53*1000</f>
        <v>1950000</v>
      </c>
      <c r="X53" s="128"/>
    </row>
    <row r="54" spans="1:24" s="14" customFormat="1" ht="14.65" customHeight="1">
      <c r="A54" s="243"/>
      <c r="B54" s="405"/>
      <c r="C54" s="141"/>
      <c r="D54" s="454"/>
      <c r="E54" s="149"/>
      <c r="F54" s="455"/>
      <c r="G54" s="63"/>
      <c r="H54" s="149"/>
      <c r="I54" s="67"/>
      <c r="J54" s="404"/>
      <c r="K54" s="65"/>
      <c r="L54" s="556" t="s">
        <v>0</v>
      </c>
      <c r="M54" s="513" t="s">
        <v>220</v>
      </c>
      <c r="N54" s="513"/>
      <c r="O54" s="559">
        <v>1353</v>
      </c>
      <c r="P54" s="276" t="s">
        <v>171</v>
      </c>
      <c r="Q54" s="417">
        <v>11</v>
      </c>
      <c r="R54" s="438" t="s">
        <v>171</v>
      </c>
      <c r="S54" s="376">
        <v>2</v>
      </c>
      <c r="T54" s="276" t="s">
        <v>171</v>
      </c>
      <c r="U54" s="560">
        <v>0.5</v>
      </c>
      <c r="V54" s="371" t="s">
        <v>234</v>
      </c>
      <c r="W54" s="284">
        <f>O54*Q54*S54*U54*1000</f>
        <v>14883000</v>
      </c>
      <c r="X54" s="128"/>
    </row>
    <row r="55" spans="1:24" s="14" customFormat="1" ht="14.65" customHeight="1">
      <c r="A55" s="243"/>
      <c r="B55" s="405"/>
      <c r="C55" s="141"/>
      <c r="D55" s="454"/>
      <c r="E55" s="149"/>
      <c r="F55" s="455"/>
      <c r="G55" s="63"/>
      <c r="H55" s="149"/>
      <c r="I55" s="67"/>
      <c r="J55" s="404"/>
      <c r="K55" s="65"/>
      <c r="L55" s="556" t="s">
        <v>0</v>
      </c>
      <c r="M55" s="513" t="s">
        <v>220</v>
      </c>
      <c r="N55" s="513"/>
      <c r="O55" s="559">
        <v>1353</v>
      </c>
      <c r="P55" s="276" t="s">
        <v>171</v>
      </c>
      <c r="Q55" s="417">
        <v>5</v>
      </c>
      <c r="R55" s="438" t="s">
        <v>171</v>
      </c>
      <c r="S55" s="376">
        <v>1</v>
      </c>
      <c r="T55" s="276" t="s">
        <v>171</v>
      </c>
      <c r="U55" s="560">
        <v>0.5</v>
      </c>
      <c r="V55" s="371" t="s">
        <v>234</v>
      </c>
      <c r="W55" s="284">
        <f>O55*Q55*S55*U55*1000</f>
        <v>3382500</v>
      </c>
      <c r="X55" s="128"/>
    </row>
    <row r="56" spans="1:24" s="14" customFormat="1" ht="14.65" customHeight="1">
      <c r="A56" s="243"/>
      <c r="B56" s="521"/>
      <c r="C56" s="141"/>
      <c r="D56" s="85"/>
      <c r="E56" s="149"/>
      <c r="F56" s="455"/>
      <c r="G56" s="63"/>
      <c r="H56" s="149"/>
      <c r="I56" s="67"/>
      <c r="J56" s="515"/>
      <c r="K56" s="65"/>
      <c r="L56" s="556"/>
      <c r="M56" s="513" t="s">
        <v>307</v>
      </c>
      <c r="N56" s="513"/>
      <c r="O56" s="559"/>
      <c r="P56" s="276"/>
      <c r="Q56" s="417"/>
      <c r="R56" s="438"/>
      <c r="S56" s="372">
        <v>40000</v>
      </c>
      <c r="T56" s="276" t="s">
        <v>171</v>
      </c>
      <c r="U56" s="580">
        <f>[1]세입!$Q$30</f>
        <v>1</v>
      </c>
      <c r="V56" s="371" t="s">
        <v>234</v>
      </c>
      <c r="W56" s="581">
        <f>S56*U56*1000</f>
        <v>40000000</v>
      </c>
      <c r="X56" s="128"/>
    </row>
    <row r="57" spans="1:24" s="14" customFormat="1" ht="14.65" customHeight="1">
      <c r="A57" s="243"/>
      <c r="B57" s="549"/>
      <c r="C57" s="141"/>
      <c r="D57" s="85"/>
      <c r="E57" s="149"/>
      <c r="F57" s="455"/>
      <c r="G57" s="63"/>
      <c r="H57" s="149"/>
      <c r="I57" s="67"/>
      <c r="J57" s="515"/>
      <c r="K57" s="65"/>
      <c r="L57" s="556" t="s">
        <v>0</v>
      </c>
      <c r="M57" s="513" t="s">
        <v>300</v>
      </c>
      <c r="N57" s="522"/>
      <c r="O57" s="522"/>
      <c r="P57" s="522"/>
      <c r="Q57" s="435">
        <v>15442</v>
      </c>
      <c r="R57" s="438" t="s">
        <v>171</v>
      </c>
      <c r="S57" s="562">
        <v>1</v>
      </c>
      <c r="T57" s="276" t="s">
        <v>171</v>
      </c>
      <c r="U57" s="560">
        <v>0.5</v>
      </c>
      <c r="V57" s="371" t="s">
        <v>234</v>
      </c>
      <c r="W57" s="284">
        <f>Q57*S57*U57*1000</f>
        <v>7721000</v>
      </c>
      <c r="X57" s="128"/>
    </row>
    <row r="58" spans="1:24" s="14" customFormat="1" ht="14.65" customHeight="1">
      <c r="A58" s="519" t="s">
        <v>301</v>
      </c>
      <c r="B58" s="531"/>
      <c r="C58" s="244"/>
      <c r="D58" s="150">
        <f>D59</f>
        <v>900</v>
      </c>
      <c r="E58" s="452">
        <f>E59</f>
        <v>950</v>
      </c>
      <c r="F58" s="231">
        <f t="shared" si="3"/>
        <v>50</v>
      </c>
      <c r="G58" s="63"/>
      <c r="H58" s="149"/>
      <c r="I58" s="67"/>
      <c r="J58" s="515"/>
      <c r="K58" s="65"/>
      <c r="L58" s="557" t="s">
        <v>48</v>
      </c>
      <c r="M58" s="513" t="s">
        <v>304</v>
      </c>
      <c r="N58" s="513"/>
      <c r="O58" s="559"/>
      <c r="P58" s="276"/>
      <c r="Q58" s="417"/>
      <c r="R58" s="438"/>
      <c r="S58" s="376"/>
      <c r="T58" s="276"/>
      <c r="U58" s="560"/>
      <c r="V58" s="371"/>
      <c r="W58" s="284"/>
      <c r="X58" s="128"/>
    </row>
    <row r="59" spans="1:24" s="14" customFormat="1" ht="14.65" customHeight="1">
      <c r="A59" s="243"/>
      <c r="B59" s="516" t="s">
        <v>302</v>
      </c>
      <c r="C59" s="520"/>
      <c r="D59" s="135">
        <f>D60</f>
        <v>900</v>
      </c>
      <c r="E59" s="147">
        <f>E60</f>
        <v>950</v>
      </c>
      <c r="F59" s="231">
        <f t="shared" si="3"/>
        <v>50</v>
      </c>
      <c r="G59" s="63"/>
      <c r="H59" s="149"/>
      <c r="I59" s="67"/>
      <c r="J59" s="515"/>
      <c r="K59" s="65"/>
      <c r="L59" s="556"/>
      <c r="M59" s="513"/>
      <c r="N59" s="513"/>
      <c r="O59" s="559"/>
      <c r="P59" s="276"/>
      <c r="Q59" s="417"/>
      <c r="R59" s="438"/>
      <c r="S59" s="376"/>
      <c r="T59" s="276"/>
      <c r="U59" s="560"/>
      <c r="V59" s="371"/>
      <c r="W59" s="284"/>
      <c r="X59" s="128"/>
    </row>
    <row r="60" spans="1:24" s="14" customFormat="1" ht="14.65" customHeight="1">
      <c r="A60" s="243"/>
      <c r="B60" s="532"/>
      <c r="C60" s="547" t="s">
        <v>303</v>
      </c>
      <c r="D60" s="85">
        <v>900</v>
      </c>
      <c r="E60" s="149">
        <f>W60/1000</f>
        <v>950</v>
      </c>
      <c r="F60" s="231">
        <f t="shared" si="3"/>
        <v>50</v>
      </c>
      <c r="G60" s="63"/>
      <c r="H60" s="149"/>
      <c r="I60" s="67"/>
      <c r="J60" s="515"/>
      <c r="K60" s="65"/>
      <c r="L60" s="556" t="s">
        <v>0</v>
      </c>
      <c r="M60" s="513" t="s">
        <v>304</v>
      </c>
      <c r="N60" s="513"/>
      <c r="O60" s="559"/>
      <c r="P60" s="276"/>
      <c r="Q60" s="417"/>
      <c r="R60" s="438"/>
      <c r="S60" s="371">
        <v>950</v>
      </c>
      <c r="T60" s="276" t="s">
        <v>171</v>
      </c>
      <c r="U60" s="580">
        <f>[1]세입!$Q$30</f>
        <v>1</v>
      </c>
      <c r="V60" s="371" t="s">
        <v>234</v>
      </c>
      <c r="W60" s="581">
        <f>S60*U60*1000</f>
        <v>950000</v>
      </c>
      <c r="X60" s="128"/>
    </row>
    <row r="61" spans="1:24" s="14" customFormat="1" ht="14.65" customHeight="1">
      <c r="A61" s="841" t="s">
        <v>199</v>
      </c>
      <c r="B61" s="842"/>
      <c r="C61" s="843"/>
      <c r="D61" s="135">
        <f>D62</f>
        <v>5000</v>
      </c>
      <c r="E61" s="147">
        <f>E62</f>
        <v>5000</v>
      </c>
      <c r="F61" s="231">
        <f t="shared" si="3"/>
        <v>0</v>
      </c>
      <c r="G61" s="63"/>
      <c r="H61" s="147"/>
      <c r="I61" s="132"/>
      <c r="J61" s="77"/>
      <c r="K61" s="65"/>
      <c r="L61" s="557" t="s">
        <v>139</v>
      </c>
      <c r="M61" s="872" t="s">
        <v>143</v>
      </c>
      <c r="N61" s="872"/>
      <c r="O61" s="525"/>
      <c r="P61" s="525"/>
      <c r="Q61" s="525"/>
      <c r="R61" s="525"/>
      <c r="S61" s="525"/>
      <c r="T61" s="525"/>
      <c r="U61" s="525"/>
      <c r="V61" s="525"/>
      <c r="W61" s="555"/>
      <c r="X61" s="128"/>
    </row>
    <row r="62" spans="1:24" s="14" customFormat="1" ht="14.65" customHeight="1">
      <c r="A62" s="136"/>
      <c r="B62" s="844" t="s">
        <v>200</v>
      </c>
      <c r="C62" s="843"/>
      <c r="D62" s="135">
        <f>D63</f>
        <v>5000</v>
      </c>
      <c r="E62" s="392">
        <f>E63</f>
        <v>5000</v>
      </c>
      <c r="F62" s="231">
        <f t="shared" si="3"/>
        <v>0</v>
      </c>
      <c r="G62" s="63"/>
      <c r="H62" s="147"/>
      <c r="I62" s="132"/>
      <c r="J62" s="77"/>
      <c r="K62" s="65"/>
      <c r="L62" s="557"/>
      <c r="M62" s="522"/>
      <c r="N62" s="563"/>
      <c r="O62" s="563"/>
      <c r="P62" s="563"/>
      <c r="Q62" s="563"/>
      <c r="R62" s="563"/>
      <c r="S62" s="563"/>
      <c r="T62" s="563"/>
      <c r="U62" s="563"/>
      <c r="V62" s="563"/>
      <c r="W62" s="582"/>
      <c r="X62" s="128"/>
    </row>
    <row r="63" spans="1:24" s="14" customFormat="1" ht="14.65" customHeight="1">
      <c r="A63" s="140"/>
      <c r="B63" s="139"/>
      <c r="C63" s="219" t="s">
        <v>201</v>
      </c>
      <c r="D63" s="134">
        <v>5000</v>
      </c>
      <c r="E63" s="392">
        <f>W63/1000</f>
        <v>5000</v>
      </c>
      <c r="F63" s="231">
        <f t="shared" si="3"/>
        <v>0</v>
      </c>
      <c r="G63" s="63"/>
      <c r="H63" s="147"/>
      <c r="I63" s="132"/>
      <c r="J63" s="77"/>
      <c r="K63" s="65"/>
      <c r="L63" s="556" t="s">
        <v>0</v>
      </c>
      <c r="M63" s="522" t="s">
        <v>236</v>
      </c>
      <c r="N63" s="563"/>
      <c r="O63" s="563"/>
      <c r="P63" s="563"/>
      <c r="Q63" s="563"/>
      <c r="R63" s="563"/>
      <c r="S63" s="566">
        <v>5000</v>
      </c>
      <c r="T63" s="276" t="s">
        <v>171</v>
      </c>
      <c r="U63" s="580">
        <f>[1]세입!$Q$30</f>
        <v>1</v>
      </c>
      <c r="V63" s="563" t="s">
        <v>235</v>
      </c>
      <c r="W63" s="581">
        <f>S63*U63*1000</f>
        <v>5000000</v>
      </c>
      <c r="X63" s="128"/>
    </row>
    <row r="64" spans="1:24" s="14" customFormat="1" ht="14.65" customHeight="1">
      <c r="A64" s="839" t="s">
        <v>198</v>
      </c>
      <c r="B64" s="840"/>
      <c r="C64" s="840"/>
      <c r="D64" s="150">
        <f>D65</f>
        <v>7120</v>
      </c>
      <c r="E64" s="151">
        <f>E65</f>
        <v>7128.0829999999996</v>
      </c>
      <c r="F64" s="231">
        <f t="shared" si="3"/>
        <v>8.0829999999996289</v>
      </c>
      <c r="G64" s="63" t="e">
        <f>#REF!-#REF!</f>
        <v>#REF!</v>
      </c>
      <c r="H64" s="146" t="e">
        <f>H65</f>
        <v>#REF!</v>
      </c>
      <c r="I64" s="132"/>
      <c r="J64" s="133"/>
      <c r="K64" s="65"/>
      <c r="L64" s="557" t="s">
        <v>265</v>
      </c>
      <c r="M64" s="522" t="s">
        <v>264</v>
      </c>
      <c r="N64" s="563"/>
      <c r="O64" s="563"/>
      <c r="P64" s="563"/>
      <c r="Q64" s="563"/>
      <c r="R64" s="563"/>
      <c r="S64" s="566"/>
      <c r="T64" s="276"/>
      <c r="U64" s="580"/>
      <c r="V64" s="563"/>
      <c r="W64" s="581"/>
      <c r="X64" s="128"/>
    </row>
    <row r="65" spans="1:24" s="14" customFormat="1" ht="14.65" customHeight="1">
      <c r="A65" s="136"/>
      <c r="B65" s="838" t="s">
        <v>202</v>
      </c>
      <c r="C65" s="838"/>
      <c r="D65" s="135">
        <f>D66</f>
        <v>7120</v>
      </c>
      <c r="E65" s="146">
        <f>E66</f>
        <v>7128.0829999999996</v>
      </c>
      <c r="F65" s="231">
        <f t="shared" si="3"/>
        <v>8.0829999999996289</v>
      </c>
      <c r="G65" s="63" t="e">
        <f>#REF!-#REF!</f>
        <v>#REF!</v>
      </c>
      <c r="H65" s="146" t="e">
        <f>H68</f>
        <v>#REF!</v>
      </c>
      <c r="I65" s="132"/>
      <c r="J65" s="133"/>
      <c r="K65" s="65"/>
      <c r="L65" s="575"/>
      <c r="M65" s="298"/>
      <c r="N65" s="583"/>
      <c r="O65" s="583"/>
      <c r="P65" s="583"/>
      <c r="Q65" s="583"/>
      <c r="R65" s="583"/>
      <c r="S65" s="584"/>
      <c r="T65" s="309"/>
      <c r="U65" s="585"/>
      <c r="V65" s="583"/>
      <c r="W65" s="586"/>
      <c r="X65" s="128"/>
    </row>
    <row r="66" spans="1:24" s="14" customFormat="1" ht="14.65" customHeight="1">
      <c r="A66" s="137"/>
      <c r="B66" s="518"/>
      <c r="C66" s="520" t="s">
        <v>203</v>
      </c>
      <c r="D66" s="135">
        <v>7120</v>
      </c>
      <c r="E66" s="146">
        <f>(W66+W67)/1000</f>
        <v>7128.0829999999996</v>
      </c>
      <c r="F66" s="231">
        <f t="shared" si="3"/>
        <v>8.0829999999996289</v>
      </c>
      <c r="G66" s="69"/>
      <c r="H66" s="464"/>
      <c r="I66" s="205"/>
      <c r="J66" s="355"/>
      <c r="K66" s="465"/>
      <c r="L66" s="575" t="s">
        <v>0</v>
      </c>
      <c r="M66" s="298" t="s">
        <v>308</v>
      </c>
      <c r="N66" s="583"/>
      <c r="O66" s="583"/>
      <c r="P66" s="583"/>
      <c r="Q66" s="583"/>
      <c r="R66" s="583"/>
      <c r="S66" s="584">
        <v>7000</v>
      </c>
      <c r="T66" s="309" t="s">
        <v>171</v>
      </c>
      <c r="U66" s="585">
        <f>[1]세입!$Q$33</f>
        <v>1</v>
      </c>
      <c r="V66" s="583" t="s">
        <v>234</v>
      </c>
      <c r="W66" s="586">
        <f>S66*U66*1000</f>
        <v>7000000</v>
      </c>
      <c r="X66" s="128"/>
    </row>
    <row r="67" spans="1:24" s="14" customFormat="1" ht="14.65" customHeight="1">
      <c r="A67" s="528"/>
      <c r="B67" s="527"/>
      <c r="C67" s="520"/>
      <c r="D67" s="135"/>
      <c r="E67" s="146"/>
      <c r="F67" s="231"/>
      <c r="G67" s="72"/>
      <c r="H67" s="491"/>
      <c r="I67" s="82"/>
      <c r="J67" s="514"/>
      <c r="K67" s="81"/>
      <c r="L67" s="575" t="s">
        <v>0</v>
      </c>
      <c r="M67" s="298" t="s">
        <v>309</v>
      </c>
      <c r="N67" s="583"/>
      <c r="O67" s="583"/>
      <c r="P67" s="583"/>
      <c r="Q67" s="583"/>
      <c r="R67" s="583"/>
      <c r="S67" s="584">
        <f>W67/U66/1000</f>
        <v>128.083</v>
      </c>
      <c r="T67" s="309" t="s">
        <v>171</v>
      </c>
      <c r="U67" s="585">
        <f>[1]세입!$Q$33</f>
        <v>1</v>
      </c>
      <c r="V67" s="583" t="s">
        <v>234</v>
      </c>
      <c r="W67" s="586">
        <v>128083</v>
      </c>
      <c r="X67" s="128"/>
    </row>
    <row r="68" spans="1:24" s="14" customFormat="1" ht="14.65" customHeight="1">
      <c r="A68" s="173" t="s">
        <v>230</v>
      </c>
      <c r="B68" s="174"/>
      <c r="C68" s="459"/>
      <c r="D68" s="134">
        <f>D69</f>
        <v>75071</v>
      </c>
      <c r="E68" s="392">
        <f>E69</f>
        <v>75070.797999999995</v>
      </c>
      <c r="F68" s="460"/>
      <c r="G68" s="74" t="e">
        <f>#REF!-#REF!</f>
        <v>#REF!</v>
      </c>
      <c r="H68" s="392" t="e">
        <f>#REF!</f>
        <v>#REF!</v>
      </c>
      <c r="I68" s="461" t="s">
        <v>144</v>
      </c>
      <c r="J68" s="462"/>
      <c r="K68" s="463"/>
      <c r="L68" s="587"/>
      <c r="M68" s="868"/>
      <c r="N68" s="868"/>
      <c r="O68" s="295"/>
      <c r="P68" s="295"/>
      <c r="Q68" s="295"/>
      <c r="R68" s="295"/>
      <c r="S68" s="295"/>
      <c r="T68" s="295"/>
      <c r="U68" s="295"/>
      <c r="V68" s="295"/>
      <c r="W68" s="588"/>
      <c r="X68" s="128"/>
    </row>
    <row r="69" spans="1:24" s="14" customFormat="1" ht="14.65" customHeight="1">
      <c r="A69" s="137"/>
      <c r="B69" s="160" t="s">
        <v>231</v>
      </c>
      <c r="C69" s="245"/>
      <c r="D69" s="135">
        <f>D70</f>
        <v>75071</v>
      </c>
      <c r="E69" s="147">
        <f>E70</f>
        <v>75070.797999999995</v>
      </c>
      <c r="F69" s="415"/>
      <c r="G69" s="75" t="e">
        <f>E64-#REF!</f>
        <v>#REF!</v>
      </c>
      <c r="H69" s="151" t="e">
        <f>H70</f>
        <v>#REF!</v>
      </c>
      <c r="I69" s="78"/>
      <c r="J69" s="131"/>
      <c r="K69" s="79"/>
      <c r="L69" s="556"/>
      <c r="M69" s="868"/>
      <c r="N69" s="868"/>
      <c r="O69" s="522"/>
      <c r="P69" s="522"/>
      <c r="Q69" s="522"/>
      <c r="R69" s="522"/>
      <c r="S69" s="522"/>
      <c r="T69" s="522"/>
      <c r="U69" s="522"/>
      <c r="V69" s="522"/>
      <c r="W69" s="589"/>
      <c r="X69" s="128"/>
    </row>
    <row r="70" spans="1:24" s="14" customFormat="1" ht="14.65" customHeight="1">
      <c r="A70" s="137"/>
      <c r="B70" s="138"/>
      <c r="C70" s="246" t="s">
        <v>232</v>
      </c>
      <c r="D70" s="135">
        <v>75071</v>
      </c>
      <c r="E70" s="147">
        <f>SUM(W71:W74)/1000</f>
        <v>75070.797999999995</v>
      </c>
      <c r="F70" s="416"/>
      <c r="G70" s="63" t="e">
        <f>E65-#REF!</f>
        <v>#REF!</v>
      </c>
      <c r="H70" s="146" t="e">
        <f>SUM(H71:H71)</f>
        <v>#REF!</v>
      </c>
      <c r="I70" s="132"/>
      <c r="J70" s="133"/>
      <c r="K70" s="65"/>
      <c r="L70" s="557" t="s">
        <v>237</v>
      </c>
      <c r="M70" s="248"/>
      <c r="N70" s="522"/>
      <c r="O70" s="522"/>
      <c r="P70" s="522"/>
      <c r="Q70" s="522"/>
      <c r="R70" s="522"/>
      <c r="S70" s="522"/>
      <c r="T70" s="522"/>
      <c r="U70" s="522"/>
      <c r="V70" s="522"/>
      <c r="W70" s="589"/>
      <c r="X70" s="128"/>
    </row>
    <row r="71" spans="1:24" s="14" customFormat="1" ht="14.65" customHeight="1">
      <c r="A71" s="137"/>
      <c r="B71" s="138"/>
      <c r="C71" s="413"/>
      <c r="D71" s="150"/>
      <c r="E71" s="452"/>
      <c r="F71" s="456"/>
      <c r="G71" s="63" t="e">
        <f>E68-#REF!</f>
        <v>#REF!</v>
      </c>
      <c r="H71" s="147" t="e">
        <f>#REF!</f>
        <v>#REF!</v>
      </c>
      <c r="I71" s="132" t="s">
        <v>145</v>
      </c>
      <c r="J71" s="133"/>
      <c r="K71" s="65"/>
      <c r="L71" s="556" t="s">
        <v>0</v>
      </c>
      <c r="M71" s="872" t="s">
        <v>271</v>
      </c>
      <c r="N71" s="872"/>
      <c r="O71" s="525"/>
      <c r="P71" s="525"/>
      <c r="Q71" s="525"/>
      <c r="R71" s="525"/>
      <c r="S71" s="316">
        <f>W71/U71/1000</f>
        <v>2198.692</v>
      </c>
      <c r="T71" s="276" t="s">
        <v>171</v>
      </c>
      <c r="U71" s="590">
        <f>[1]세입!$Q$36</f>
        <v>1</v>
      </c>
      <c r="V71" s="522" t="s">
        <v>235</v>
      </c>
      <c r="W71" s="338">
        <v>2198692</v>
      </c>
      <c r="X71" s="128"/>
    </row>
    <row r="72" spans="1:24" s="14" customFormat="1" ht="14.65" customHeight="1">
      <c r="A72" s="137"/>
      <c r="B72" s="138"/>
      <c r="C72" s="138"/>
      <c r="D72" s="85"/>
      <c r="E72" s="149"/>
      <c r="F72" s="83"/>
      <c r="G72" s="72" t="e">
        <f>E71-#REF!</f>
        <v>#REF!</v>
      </c>
      <c r="H72" s="149"/>
      <c r="I72" s="73"/>
      <c r="J72" s="84" t="s">
        <v>142</v>
      </c>
      <c r="K72" s="52" t="s">
        <v>147</v>
      </c>
      <c r="L72" s="556" t="s">
        <v>0</v>
      </c>
      <c r="M72" s="872" t="s">
        <v>272</v>
      </c>
      <c r="N72" s="872"/>
      <c r="O72" s="525"/>
      <c r="P72" s="525"/>
      <c r="Q72" s="525"/>
      <c r="R72" s="525"/>
      <c r="S72" s="316">
        <v>71392</v>
      </c>
      <c r="T72" s="276" t="s">
        <v>171</v>
      </c>
      <c r="U72" s="590">
        <f>[1]세입!$Q$36</f>
        <v>1</v>
      </c>
      <c r="V72" s="522" t="s">
        <v>235</v>
      </c>
      <c r="W72" s="338">
        <v>71391692</v>
      </c>
      <c r="X72" s="128"/>
    </row>
    <row r="73" spans="1:24" s="14" customFormat="1" ht="14.65" customHeight="1">
      <c r="A73" s="137"/>
      <c r="B73" s="138"/>
      <c r="C73" s="138"/>
      <c r="D73" s="85"/>
      <c r="E73" s="149"/>
      <c r="F73" s="83"/>
      <c r="G73" s="86"/>
      <c r="H73" s="493"/>
      <c r="I73" s="73"/>
      <c r="J73" s="84"/>
      <c r="K73" s="484"/>
      <c r="L73" s="556" t="s">
        <v>0</v>
      </c>
      <c r="M73" s="324" t="s">
        <v>273</v>
      </c>
      <c r="N73" s="324"/>
      <c r="O73" s="324"/>
      <c r="P73" s="324"/>
      <c r="Q73" s="324"/>
      <c r="R73" s="324"/>
      <c r="S73" s="591">
        <v>964</v>
      </c>
      <c r="T73" s="276" t="s">
        <v>171</v>
      </c>
      <c r="U73" s="592">
        <v>1</v>
      </c>
      <c r="V73" s="522" t="s">
        <v>234</v>
      </c>
      <c r="W73" s="593">
        <v>964347</v>
      </c>
      <c r="X73" s="128"/>
    </row>
    <row r="74" spans="1:24" s="14" customFormat="1" ht="14.65" customHeight="1">
      <c r="A74" s="144"/>
      <c r="B74" s="152"/>
      <c r="C74" s="152"/>
      <c r="D74" s="457"/>
      <c r="E74" s="148"/>
      <c r="F74" s="458"/>
      <c r="G74" s="87" t="e">
        <f>#REF!-#REF!</f>
        <v>#REF!</v>
      </c>
      <c r="H74" s="153"/>
      <c r="I74" s="88"/>
      <c r="J74" s="89" t="s">
        <v>142</v>
      </c>
      <c r="K74" s="355" t="s">
        <v>146</v>
      </c>
      <c r="L74" s="569" t="s">
        <v>0</v>
      </c>
      <c r="M74" s="874" t="s">
        <v>274</v>
      </c>
      <c r="N74" s="874"/>
      <c r="O74" s="480"/>
      <c r="P74" s="480"/>
      <c r="Q74" s="480"/>
      <c r="R74" s="480"/>
      <c r="S74" s="594">
        <v>516</v>
      </c>
      <c r="T74" s="472" t="s">
        <v>171</v>
      </c>
      <c r="U74" s="595">
        <f>[1]세입!$Q$36</f>
        <v>1</v>
      </c>
      <c r="V74" s="523" t="s">
        <v>234</v>
      </c>
      <c r="W74" s="596">
        <v>516067</v>
      </c>
      <c r="X74" s="128"/>
    </row>
    <row r="75" spans="1:24" s="47" customFormat="1" ht="14.85" customHeight="1">
      <c r="A75" s="127"/>
      <c r="B75" s="127"/>
      <c r="C75" s="127"/>
      <c r="D75" s="85"/>
      <c r="E75" s="91"/>
      <c r="F75" s="83"/>
      <c r="G75" s="86"/>
      <c r="H75" s="91"/>
      <c r="I75" s="73"/>
      <c r="J75" s="84" t="s">
        <v>21</v>
      </c>
      <c r="K75" s="52" t="s">
        <v>31</v>
      </c>
      <c r="L75" s="73"/>
      <c r="M75" s="84"/>
      <c r="N75" s="81"/>
      <c r="O75" s="81"/>
      <c r="P75" s="81"/>
      <c r="Q75" s="81"/>
      <c r="R75" s="81"/>
      <c r="S75" s="81"/>
      <c r="T75" s="81"/>
      <c r="U75" s="81"/>
      <c r="V75" s="81"/>
      <c r="W75" s="81"/>
      <c r="X75" s="184"/>
    </row>
    <row r="76" spans="1:24" s="18" customFormat="1" ht="14.85" customHeight="1">
      <c r="A76" s="90"/>
      <c r="B76" s="90"/>
      <c r="C76" s="90"/>
      <c r="D76" s="85"/>
      <c r="E76" s="91"/>
      <c r="F76" s="83"/>
      <c r="G76" s="86"/>
      <c r="H76" s="91"/>
      <c r="I76" s="73"/>
      <c r="J76" s="84" t="s">
        <v>21</v>
      </c>
      <c r="K76" s="52" t="s">
        <v>32</v>
      </c>
      <c r="L76" s="92"/>
      <c r="M76" s="84"/>
      <c r="N76" s="81"/>
      <c r="O76" s="81"/>
      <c r="P76" s="81"/>
      <c r="Q76" s="81"/>
      <c r="R76" s="81"/>
      <c r="S76" s="81"/>
      <c r="T76" s="81"/>
      <c r="U76" s="81"/>
      <c r="V76" s="81"/>
      <c r="W76" s="81"/>
      <c r="X76" s="185"/>
    </row>
    <row r="77" spans="1:24" s="18" customFormat="1" ht="14.85" customHeight="1">
      <c r="A77" s="90"/>
      <c r="B77" s="90"/>
      <c r="C77" s="90"/>
      <c r="D77" s="85"/>
      <c r="E77" s="91"/>
      <c r="F77" s="83"/>
      <c r="G77" s="86"/>
      <c r="H77" s="91"/>
      <c r="I77" s="73"/>
      <c r="J77" s="84" t="s">
        <v>21</v>
      </c>
      <c r="K77" s="52" t="s">
        <v>33</v>
      </c>
      <c r="L77" s="92"/>
      <c r="M77" s="84"/>
      <c r="N77" s="93"/>
      <c r="O77" s="93"/>
      <c r="P77" s="93"/>
      <c r="Q77" s="93"/>
      <c r="R77" s="93"/>
      <c r="S77" s="93"/>
      <c r="T77" s="93"/>
      <c r="U77" s="93"/>
      <c r="V77" s="93"/>
      <c r="W77" s="93"/>
      <c r="X77" s="185"/>
    </row>
    <row r="78" spans="1:24" s="18" customFormat="1" ht="14.85" customHeight="1">
      <c r="A78" s="90"/>
      <c r="B78" s="90"/>
      <c r="C78" s="90"/>
      <c r="D78" s="51"/>
      <c r="E78" s="91"/>
      <c r="F78" s="83"/>
      <c r="G78" s="86"/>
      <c r="H78" s="91"/>
      <c r="I78" s="73"/>
      <c r="J78" s="84" t="s">
        <v>21</v>
      </c>
      <c r="K78" s="52" t="s">
        <v>34</v>
      </c>
      <c r="L78" s="92"/>
      <c r="M78" s="84"/>
      <c r="N78" s="93"/>
      <c r="O78" s="93"/>
      <c r="P78" s="93"/>
      <c r="Q78" s="93"/>
      <c r="R78" s="93"/>
      <c r="S78" s="93"/>
      <c r="T78" s="93"/>
      <c r="U78" s="93"/>
      <c r="V78" s="93"/>
      <c r="W78" s="93"/>
      <c r="X78" s="185"/>
    </row>
    <row r="79" spans="1:24" s="18" customFormat="1" ht="14.85" customHeight="1">
      <c r="A79" s="90"/>
      <c r="B79" s="90"/>
      <c r="C79" s="90"/>
      <c r="D79" s="51"/>
      <c r="E79" s="91"/>
      <c r="F79" s="83"/>
      <c r="G79" s="86"/>
      <c r="H79" s="91"/>
      <c r="I79" s="73"/>
      <c r="J79" s="84" t="s">
        <v>21</v>
      </c>
      <c r="K79" s="52" t="s">
        <v>35</v>
      </c>
      <c r="L79" s="92"/>
      <c r="M79" s="84"/>
      <c r="N79" s="93"/>
      <c r="O79" s="93"/>
      <c r="P79" s="93"/>
      <c r="Q79" s="93"/>
      <c r="R79" s="93"/>
      <c r="S79" s="93"/>
      <c r="T79" s="93"/>
      <c r="U79" s="93"/>
      <c r="V79" s="93"/>
      <c r="W79" s="93"/>
      <c r="X79" s="185"/>
    </row>
    <row r="80" spans="1:24" s="18" customFormat="1" ht="14.85" customHeight="1">
      <c r="A80" s="90"/>
      <c r="B80" s="90"/>
      <c r="C80" s="90"/>
      <c r="D80" s="51"/>
      <c r="E80" s="91"/>
      <c r="F80" s="91"/>
      <c r="G80" s="86" t="e">
        <f>E77-#REF!</f>
        <v>#REF!</v>
      </c>
      <c r="H80" s="91"/>
      <c r="I80" s="73"/>
      <c r="J80" s="84" t="s">
        <v>21</v>
      </c>
      <c r="K80" s="81" t="s">
        <v>29</v>
      </c>
      <c r="L80" s="92"/>
      <c r="M80" s="56"/>
      <c r="N80" s="93"/>
      <c r="O80" s="93"/>
      <c r="P80" s="93"/>
      <c r="Q80" s="93"/>
      <c r="R80" s="93"/>
      <c r="S80" s="93"/>
      <c r="T80" s="93"/>
      <c r="U80" s="93"/>
      <c r="V80" s="93"/>
      <c r="W80" s="93"/>
      <c r="X80" s="185"/>
    </row>
    <row r="81" spans="1:24" s="18" customFormat="1" ht="14.85" customHeight="1">
      <c r="A81" s="90"/>
      <c r="B81" s="90"/>
      <c r="C81" s="90"/>
      <c r="D81" s="51"/>
      <c r="E81" s="91"/>
      <c r="F81" s="91"/>
      <c r="G81" s="91"/>
      <c r="H81" s="91"/>
      <c r="I81" s="92"/>
      <c r="J81" s="56"/>
      <c r="K81" s="93"/>
      <c r="L81" s="92"/>
      <c r="M81" s="56"/>
      <c r="N81" s="93"/>
      <c r="O81" s="93"/>
      <c r="P81" s="93"/>
      <c r="Q81" s="93"/>
      <c r="R81" s="93"/>
      <c r="S81" s="93"/>
      <c r="T81" s="93"/>
      <c r="U81" s="93"/>
      <c r="V81" s="93"/>
      <c r="W81" s="93"/>
      <c r="X81" s="185"/>
    </row>
    <row r="82" spans="1:24" s="18" customFormat="1" ht="14.85" customHeight="1">
      <c r="A82" s="90"/>
      <c r="B82" s="90"/>
      <c r="C82" s="90"/>
      <c r="D82" s="51"/>
      <c r="E82" s="91"/>
      <c r="F82" s="91"/>
      <c r="G82" s="91"/>
      <c r="H82" s="91"/>
      <c r="I82" s="92"/>
      <c r="J82" s="56"/>
      <c r="K82" s="93"/>
      <c r="L82" s="92"/>
      <c r="M82" s="56"/>
      <c r="N82" s="93"/>
      <c r="O82" s="93"/>
      <c r="P82" s="93"/>
      <c r="Q82" s="93"/>
      <c r="R82" s="93"/>
      <c r="S82" s="93"/>
      <c r="T82" s="93"/>
      <c r="U82" s="93"/>
      <c r="V82" s="93"/>
      <c r="W82" s="93"/>
      <c r="X82" s="185"/>
    </row>
    <row r="83" spans="1:24" s="14" customFormat="1" ht="14.85" customHeight="1">
      <c r="A83" s="94"/>
      <c r="B83" s="94"/>
      <c r="C83" s="94"/>
      <c r="D83" s="57"/>
      <c r="E83" s="60"/>
      <c r="F83" s="60"/>
      <c r="G83" s="60"/>
      <c r="H83" s="60"/>
      <c r="I83" s="59"/>
      <c r="J83" s="54"/>
      <c r="K83" s="61"/>
      <c r="L83" s="59"/>
      <c r="M83" s="54"/>
      <c r="N83" s="61"/>
      <c r="O83" s="61"/>
      <c r="P83" s="61"/>
      <c r="Q83" s="61"/>
      <c r="R83" s="61"/>
      <c r="S83" s="61"/>
      <c r="T83" s="61"/>
      <c r="U83" s="61"/>
      <c r="V83" s="61"/>
      <c r="W83" s="61"/>
      <c r="X83" s="128"/>
    </row>
    <row r="84" spans="1:24" s="14" customFormat="1" ht="14.85" customHeight="1">
      <c r="A84" s="94"/>
      <c r="B84" s="94"/>
      <c r="C84" s="94"/>
      <c r="D84" s="57"/>
      <c r="E84" s="60"/>
      <c r="F84" s="60"/>
      <c r="G84" s="60"/>
      <c r="H84" s="60"/>
      <c r="I84" s="59"/>
      <c r="J84" s="54"/>
      <c r="K84" s="61"/>
      <c r="L84" s="59"/>
      <c r="M84" s="54"/>
      <c r="N84" s="61"/>
      <c r="O84" s="61"/>
      <c r="P84" s="61"/>
      <c r="Q84" s="61"/>
      <c r="R84" s="61"/>
      <c r="S84" s="61"/>
      <c r="T84" s="61"/>
      <c r="U84" s="61"/>
      <c r="V84" s="61"/>
      <c r="W84" s="61"/>
      <c r="X84" s="128"/>
    </row>
    <row r="85" spans="1:24" s="14" customFormat="1" ht="14.85" customHeight="1">
      <c r="A85" s="94"/>
      <c r="B85" s="94"/>
      <c r="C85" s="94"/>
      <c r="D85" s="57"/>
      <c r="E85" s="60"/>
      <c r="F85" s="60"/>
      <c r="G85" s="60"/>
      <c r="H85" s="60"/>
      <c r="I85" s="59"/>
      <c r="J85" s="54"/>
      <c r="K85" s="61"/>
      <c r="L85" s="59"/>
      <c r="M85" s="54"/>
      <c r="N85" s="61"/>
      <c r="O85" s="61"/>
      <c r="P85" s="61"/>
      <c r="Q85" s="61"/>
      <c r="R85" s="61"/>
      <c r="S85" s="61"/>
      <c r="T85" s="61"/>
      <c r="U85" s="61"/>
      <c r="V85" s="61"/>
      <c r="W85" s="61"/>
      <c r="X85" s="128"/>
    </row>
    <row r="86" spans="1:24" s="14" customFormat="1" ht="14.85" customHeight="1">
      <c r="A86" s="94"/>
      <c r="B86" s="94"/>
      <c r="C86" s="94"/>
      <c r="D86" s="57"/>
      <c r="E86" s="60"/>
      <c r="F86" s="60"/>
      <c r="G86" s="60"/>
      <c r="H86" s="60"/>
      <c r="I86" s="59"/>
      <c r="J86" s="54"/>
      <c r="K86" s="61"/>
      <c r="L86" s="59"/>
      <c r="M86" s="54"/>
      <c r="N86" s="61"/>
      <c r="O86" s="61"/>
      <c r="P86" s="61"/>
      <c r="Q86" s="61"/>
      <c r="R86" s="61"/>
      <c r="S86" s="61"/>
      <c r="T86" s="61"/>
      <c r="U86" s="61"/>
      <c r="V86" s="61"/>
      <c r="W86" s="61"/>
      <c r="X86" s="128"/>
    </row>
    <row r="87" spans="1:24" s="14" customFormat="1" ht="14.85" customHeight="1">
      <c r="A87" s="94"/>
      <c r="B87" s="94"/>
      <c r="C87" s="94"/>
      <c r="D87" s="57"/>
      <c r="E87" s="60"/>
      <c r="F87" s="60"/>
      <c r="G87" s="60"/>
      <c r="H87" s="60"/>
      <c r="I87" s="59"/>
      <c r="J87" s="54"/>
      <c r="K87" s="61"/>
      <c r="L87" s="59"/>
      <c r="M87" s="54"/>
      <c r="N87" s="61"/>
      <c r="O87" s="61"/>
      <c r="P87" s="61"/>
      <c r="Q87" s="61"/>
      <c r="R87" s="61"/>
      <c r="S87" s="61"/>
      <c r="T87" s="61"/>
      <c r="U87" s="61"/>
      <c r="V87" s="61"/>
      <c r="W87" s="61"/>
      <c r="X87" s="128"/>
    </row>
    <row r="88" spans="1:24" s="14" customFormat="1" ht="14.85" customHeight="1">
      <c r="A88" s="94"/>
      <c r="B88" s="94"/>
      <c r="C88" s="94"/>
      <c r="D88" s="57"/>
      <c r="E88" s="60"/>
      <c r="F88" s="60"/>
      <c r="G88" s="60"/>
      <c r="H88" s="60"/>
      <c r="I88" s="59"/>
      <c r="J88" s="54"/>
      <c r="K88" s="61"/>
      <c r="L88" s="59"/>
      <c r="M88" s="54"/>
      <c r="N88" s="61"/>
      <c r="O88" s="61"/>
      <c r="P88" s="61"/>
      <c r="Q88" s="61"/>
      <c r="R88" s="61"/>
      <c r="S88" s="61"/>
      <c r="T88" s="61"/>
      <c r="U88" s="61"/>
      <c r="V88" s="61"/>
      <c r="W88" s="61"/>
      <c r="X88" s="128"/>
    </row>
    <row r="89" spans="1:24" s="14" customFormat="1" ht="14.85" customHeight="1">
      <c r="A89" s="94"/>
      <c r="B89" s="94"/>
      <c r="C89" s="94"/>
      <c r="D89" s="57"/>
      <c r="E89" s="60"/>
      <c r="F89" s="60"/>
      <c r="G89" s="60"/>
      <c r="H89" s="60"/>
      <c r="I89" s="59"/>
      <c r="J89" s="54"/>
      <c r="K89" s="61"/>
      <c r="L89" s="59"/>
      <c r="M89" s="54"/>
      <c r="N89" s="61"/>
      <c r="O89" s="61"/>
      <c r="P89" s="61"/>
      <c r="Q89" s="61"/>
      <c r="R89" s="61"/>
      <c r="S89" s="61"/>
      <c r="T89" s="61"/>
      <c r="U89" s="61"/>
      <c r="V89" s="61"/>
      <c r="W89" s="61"/>
      <c r="X89" s="128"/>
    </row>
    <row r="90" spans="1:24" s="14" customFormat="1" ht="14.85" customHeight="1">
      <c r="A90" s="94"/>
      <c r="B90" s="94"/>
      <c r="C90" s="94"/>
      <c r="D90" s="57"/>
      <c r="E90" s="60"/>
      <c r="F90" s="60"/>
      <c r="G90" s="60"/>
      <c r="H90" s="60"/>
      <c r="I90" s="59"/>
      <c r="J90" s="54"/>
      <c r="K90" s="61"/>
      <c r="L90" s="59"/>
      <c r="M90" s="54"/>
      <c r="N90" s="61"/>
      <c r="O90" s="61"/>
      <c r="P90" s="61"/>
      <c r="Q90" s="61"/>
      <c r="R90" s="61"/>
      <c r="S90" s="61"/>
      <c r="T90" s="61"/>
      <c r="U90" s="61"/>
      <c r="V90" s="61"/>
      <c r="W90" s="61"/>
      <c r="X90" s="128"/>
    </row>
    <row r="91" spans="1:24" s="14" customFormat="1" ht="14.85" customHeight="1">
      <c r="A91" s="94"/>
      <c r="B91" s="94"/>
      <c r="C91" s="94"/>
      <c r="D91" s="57"/>
      <c r="E91" s="60"/>
      <c r="F91" s="60"/>
      <c r="G91" s="60"/>
      <c r="H91" s="60"/>
      <c r="I91" s="59"/>
      <c r="J91" s="54"/>
      <c r="K91" s="61"/>
      <c r="L91" s="59"/>
      <c r="M91" s="54"/>
      <c r="N91" s="61"/>
      <c r="O91" s="61"/>
      <c r="P91" s="61"/>
      <c r="Q91" s="61"/>
      <c r="R91" s="61"/>
      <c r="S91" s="61"/>
      <c r="T91" s="61"/>
      <c r="U91" s="61"/>
      <c r="V91" s="61"/>
      <c r="W91" s="61"/>
      <c r="X91" s="128"/>
    </row>
    <row r="92" spans="1:24" s="14" customFormat="1" ht="14.85" customHeight="1">
      <c r="A92" s="94"/>
      <c r="B92" s="94"/>
      <c r="C92" s="94"/>
      <c r="D92" s="57"/>
      <c r="E92" s="60"/>
      <c r="F92" s="60"/>
      <c r="G92" s="60"/>
      <c r="H92" s="60"/>
      <c r="I92" s="59"/>
      <c r="J92" s="54"/>
      <c r="K92" s="61"/>
      <c r="L92" s="59"/>
      <c r="M92" s="54"/>
      <c r="N92" s="61"/>
      <c r="O92" s="61"/>
      <c r="P92" s="61"/>
      <c r="Q92" s="61"/>
      <c r="R92" s="61"/>
      <c r="S92" s="61"/>
      <c r="T92" s="61"/>
      <c r="U92" s="61"/>
      <c r="V92" s="61"/>
      <c r="W92" s="61"/>
      <c r="X92" s="128"/>
    </row>
    <row r="93" spans="1:24" s="14" customFormat="1" ht="14.85" customHeight="1">
      <c r="A93" s="94"/>
      <c r="B93" s="94"/>
      <c r="C93" s="94"/>
      <c r="D93" s="57"/>
      <c r="E93" s="60"/>
      <c r="F93" s="60"/>
      <c r="G93" s="60"/>
      <c r="H93" s="60"/>
      <c r="I93" s="59"/>
      <c r="J93" s="54"/>
      <c r="K93" s="61"/>
      <c r="L93" s="59"/>
      <c r="M93" s="54"/>
      <c r="N93" s="61"/>
      <c r="O93" s="61"/>
      <c r="P93" s="61"/>
      <c r="Q93" s="61"/>
      <c r="R93" s="61"/>
      <c r="S93" s="61"/>
      <c r="T93" s="61"/>
      <c r="U93" s="61"/>
      <c r="V93" s="61"/>
      <c r="W93" s="61"/>
      <c r="X93" s="128"/>
    </row>
    <row r="94" spans="1:24" s="14" customFormat="1" ht="14.85" customHeight="1">
      <c r="A94" s="94"/>
      <c r="B94" s="94"/>
      <c r="C94" s="94"/>
      <c r="D94" s="57"/>
      <c r="E94" s="60"/>
      <c r="F94" s="60"/>
      <c r="G94" s="60"/>
      <c r="H94" s="60"/>
      <c r="I94" s="59"/>
      <c r="J94" s="54"/>
      <c r="K94" s="61"/>
      <c r="L94" s="59"/>
      <c r="M94" s="54"/>
      <c r="N94" s="61"/>
      <c r="O94" s="61"/>
      <c r="P94" s="61"/>
      <c r="Q94" s="61"/>
      <c r="R94" s="61"/>
      <c r="S94" s="61"/>
      <c r="T94" s="61"/>
      <c r="U94" s="61"/>
      <c r="V94" s="61"/>
      <c r="W94" s="61"/>
      <c r="X94" s="128"/>
    </row>
    <row r="95" spans="1:24" s="14" customFormat="1" ht="14.85" customHeight="1">
      <c r="A95" s="94"/>
      <c r="B95" s="94"/>
      <c r="C95" s="94"/>
      <c r="D95" s="57"/>
      <c r="E95" s="60"/>
      <c r="F95" s="60"/>
      <c r="G95" s="60"/>
      <c r="H95" s="60"/>
      <c r="I95" s="59"/>
      <c r="J95" s="54"/>
      <c r="K95" s="61"/>
      <c r="L95" s="59"/>
      <c r="M95" s="54"/>
      <c r="N95" s="61"/>
      <c r="O95" s="61"/>
      <c r="P95" s="61"/>
      <c r="Q95" s="61"/>
      <c r="R95" s="61"/>
      <c r="S95" s="61"/>
      <c r="T95" s="61"/>
      <c r="U95" s="61"/>
      <c r="V95" s="61"/>
      <c r="W95" s="61"/>
      <c r="X95" s="128"/>
    </row>
    <row r="96" spans="1:24" s="14" customFormat="1" ht="14.85" customHeight="1">
      <c r="A96" s="94"/>
      <c r="B96" s="94"/>
      <c r="C96" s="94"/>
      <c r="D96" s="57"/>
      <c r="E96" s="60"/>
      <c r="F96" s="60"/>
      <c r="G96" s="60"/>
      <c r="H96" s="60"/>
      <c r="I96" s="59"/>
      <c r="J96" s="54"/>
      <c r="K96" s="61"/>
      <c r="L96" s="59"/>
      <c r="M96" s="54"/>
      <c r="N96" s="61"/>
      <c r="O96" s="61"/>
      <c r="P96" s="61"/>
      <c r="Q96" s="61"/>
      <c r="R96" s="61"/>
      <c r="S96" s="61"/>
      <c r="T96" s="61"/>
      <c r="U96" s="61"/>
      <c r="V96" s="61"/>
      <c r="W96" s="61"/>
      <c r="X96" s="128"/>
    </row>
    <row r="97" spans="1:24" s="14" customFormat="1" ht="14.85" customHeight="1">
      <c r="A97" s="94"/>
      <c r="B97" s="94"/>
      <c r="C97" s="94"/>
      <c r="D97" s="57"/>
      <c r="E97" s="60"/>
      <c r="F97" s="60"/>
      <c r="G97" s="60"/>
      <c r="H97" s="60"/>
      <c r="I97" s="59"/>
      <c r="J97" s="54"/>
      <c r="K97" s="61"/>
      <c r="L97" s="59"/>
      <c r="M97" s="54"/>
      <c r="N97" s="61"/>
      <c r="O97" s="61"/>
      <c r="P97" s="61"/>
      <c r="Q97" s="61"/>
      <c r="R97" s="61"/>
      <c r="S97" s="61"/>
      <c r="T97" s="61"/>
      <c r="U97" s="61"/>
      <c r="V97" s="61"/>
      <c r="W97" s="61"/>
      <c r="X97" s="128"/>
    </row>
    <row r="98" spans="1:24" s="14" customFormat="1" ht="14.85" customHeight="1">
      <c r="A98" s="94"/>
      <c r="B98" s="94"/>
      <c r="C98" s="94"/>
      <c r="D98" s="57"/>
      <c r="E98" s="60"/>
      <c r="F98" s="60"/>
      <c r="G98" s="60"/>
      <c r="H98" s="60"/>
      <c r="I98" s="59"/>
      <c r="J98" s="54"/>
      <c r="K98" s="61"/>
      <c r="L98" s="59"/>
      <c r="M98" s="54"/>
      <c r="N98" s="61"/>
      <c r="O98" s="61"/>
      <c r="P98" s="61"/>
      <c r="Q98" s="61"/>
      <c r="R98" s="61"/>
      <c r="S98" s="61"/>
      <c r="T98" s="61"/>
      <c r="U98" s="61"/>
      <c r="V98" s="61"/>
      <c r="W98" s="61"/>
      <c r="X98" s="128"/>
    </row>
    <row r="99" spans="1:24" s="14" customFormat="1" ht="14.85" customHeight="1">
      <c r="A99" s="94"/>
      <c r="B99" s="94"/>
      <c r="C99" s="94"/>
      <c r="D99" s="57"/>
      <c r="E99" s="60"/>
      <c r="F99" s="60"/>
      <c r="G99" s="60"/>
      <c r="H99" s="60"/>
      <c r="I99" s="59"/>
      <c r="J99" s="54"/>
      <c r="K99" s="61"/>
      <c r="L99" s="59"/>
      <c r="M99" s="54"/>
      <c r="N99" s="61"/>
      <c r="O99" s="61"/>
      <c r="P99" s="61"/>
      <c r="Q99" s="61"/>
      <c r="R99" s="61"/>
      <c r="S99" s="61"/>
      <c r="T99" s="61"/>
      <c r="U99" s="61"/>
      <c r="V99" s="61"/>
      <c r="W99" s="61"/>
      <c r="X99" s="128"/>
    </row>
    <row r="100" spans="1:24" s="14" customFormat="1" ht="14.85" customHeight="1">
      <c r="A100" s="94"/>
      <c r="B100" s="94"/>
      <c r="C100" s="94"/>
      <c r="D100" s="57"/>
      <c r="E100" s="60"/>
      <c r="F100" s="60"/>
      <c r="G100" s="60"/>
      <c r="H100" s="60"/>
      <c r="I100" s="59"/>
      <c r="J100" s="54"/>
      <c r="K100" s="61"/>
      <c r="L100" s="59"/>
      <c r="M100" s="54"/>
      <c r="N100" s="61"/>
      <c r="O100" s="61"/>
      <c r="P100" s="61"/>
      <c r="Q100" s="61"/>
      <c r="R100" s="61"/>
      <c r="S100" s="61"/>
      <c r="T100" s="61"/>
      <c r="U100" s="61"/>
      <c r="V100" s="61"/>
      <c r="W100" s="61"/>
      <c r="X100" s="128"/>
    </row>
    <row r="101" spans="1:24" s="14" customFormat="1" ht="14.85" customHeight="1">
      <c r="A101" s="94"/>
      <c r="B101" s="94"/>
      <c r="C101" s="94"/>
      <c r="D101" s="57"/>
      <c r="E101" s="60"/>
      <c r="F101" s="60"/>
      <c r="G101" s="60"/>
      <c r="H101" s="60"/>
      <c r="I101" s="59"/>
      <c r="J101" s="54"/>
      <c r="K101" s="61"/>
      <c r="L101" s="59"/>
      <c r="M101" s="54"/>
      <c r="N101" s="61"/>
      <c r="O101" s="61"/>
      <c r="P101" s="61"/>
      <c r="Q101" s="61"/>
      <c r="R101" s="61"/>
      <c r="S101" s="61"/>
      <c r="T101" s="61"/>
      <c r="U101" s="61"/>
      <c r="V101" s="61"/>
      <c r="W101" s="61"/>
      <c r="X101" s="128"/>
    </row>
    <row r="102" spans="1:24" s="14" customFormat="1" ht="14.85" customHeight="1">
      <c r="A102" s="94"/>
      <c r="B102" s="94"/>
      <c r="C102" s="94"/>
      <c r="D102" s="57"/>
      <c r="E102" s="60"/>
      <c r="F102" s="60"/>
      <c r="G102" s="60"/>
      <c r="H102" s="60"/>
      <c r="I102" s="59"/>
      <c r="J102" s="54"/>
      <c r="K102" s="61"/>
      <c r="L102" s="59"/>
      <c r="M102" s="54"/>
      <c r="N102" s="61"/>
      <c r="O102" s="61"/>
      <c r="P102" s="61"/>
      <c r="Q102" s="61"/>
      <c r="R102" s="61"/>
      <c r="S102" s="61"/>
      <c r="T102" s="61"/>
      <c r="U102" s="61"/>
      <c r="V102" s="61"/>
      <c r="W102" s="61"/>
      <c r="X102" s="128"/>
    </row>
    <row r="103" spans="1:24" s="14" customFormat="1" ht="14.85" customHeight="1">
      <c r="A103" s="94"/>
      <c r="B103" s="94"/>
      <c r="C103" s="94"/>
      <c r="D103" s="57"/>
      <c r="E103" s="60"/>
      <c r="F103" s="60"/>
      <c r="G103" s="60"/>
      <c r="H103" s="60"/>
      <c r="I103" s="59"/>
      <c r="J103" s="54"/>
      <c r="K103" s="61"/>
      <c r="L103" s="59"/>
      <c r="M103" s="54"/>
      <c r="N103" s="61"/>
      <c r="O103" s="61"/>
      <c r="P103" s="61"/>
      <c r="Q103" s="61"/>
      <c r="R103" s="61"/>
      <c r="S103" s="61"/>
      <c r="T103" s="61"/>
      <c r="U103" s="61"/>
      <c r="V103" s="61"/>
      <c r="W103" s="61"/>
      <c r="X103" s="128"/>
    </row>
    <row r="104" spans="1:24" s="14" customFormat="1" ht="14.85" customHeight="1">
      <c r="A104" s="94"/>
      <c r="B104" s="94"/>
      <c r="C104" s="94"/>
      <c r="D104" s="57"/>
      <c r="E104" s="60"/>
      <c r="F104" s="60"/>
      <c r="G104" s="60"/>
      <c r="H104" s="60"/>
      <c r="I104" s="59"/>
      <c r="J104" s="54"/>
      <c r="K104" s="61"/>
      <c r="L104" s="59"/>
      <c r="M104" s="54"/>
      <c r="N104" s="61"/>
      <c r="O104" s="61"/>
      <c r="P104" s="61"/>
      <c r="Q104" s="61"/>
      <c r="R104" s="61"/>
      <c r="S104" s="61"/>
      <c r="T104" s="61"/>
      <c r="U104" s="61"/>
      <c r="V104" s="61"/>
      <c r="W104" s="61"/>
      <c r="X104" s="128"/>
    </row>
    <row r="105" spans="1:24" s="14" customFormat="1" ht="14.85" customHeight="1">
      <c r="A105" s="94"/>
      <c r="B105" s="94"/>
      <c r="C105" s="94"/>
      <c r="D105" s="57"/>
      <c r="E105" s="60"/>
      <c r="F105" s="60"/>
      <c r="G105" s="60"/>
      <c r="H105" s="60"/>
      <c r="I105" s="59"/>
      <c r="J105" s="54"/>
      <c r="K105" s="61"/>
      <c r="L105" s="59"/>
      <c r="M105" s="54"/>
      <c r="N105" s="61"/>
      <c r="O105" s="61"/>
      <c r="P105" s="61"/>
      <c r="Q105" s="61"/>
      <c r="R105" s="61"/>
      <c r="S105" s="61"/>
      <c r="T105" s="61"/>
      <c r="U105" s="61"/>
      <c r="V105" s="61"/>
      <c r="W105" s="61"/>
      <c r="X105" s="128"/>
    </row>
    <row r="106" spans="1:24" s="14" customFormat="1" ht="14.85" customHeight="1">
      <c r="A106" s="94"/>
      <c r="B106" s="94"/>
      <c r="C106" s="94"/>
      <c r="D106" s="57"/>
      <c r="E106" s="60"/>
      <c r="F106" s="60"/>
      <c r="G106" s="60"/>
      <c r="H106" s="60"/>
      <c r="I106" s="59"/>
      <c r="J106" s="54"/>
      <c r="K106" s="61"/>
      <c r="L106" s="59"/>
      <c r="M106" s="54"/>
      <c r="N106" s="61"/>
      <c r="O106" s="61"/>
      <c r="P106" s="61"/>
      <c r="Q106" s="61"/>
      <c r="R106" s="61"/>
      <c r="S106" s="61"/>
      <c r="T106" s="61"/>
      <c r="U106" s="61"/>
      <c r="V106" s="61"/>
      <c r="W106" s="61"/>
      <c r="X106" s="128"/>
    </row>
    <row r="107" spans="1:24" s="14" customFormat="1" ht="14.85" customHeight="1">
      <c r="A107" s="94"/>
      <c r="B107" s="94"/>
      <c r="C107" s="94"/>
      <c r="D107" s="57"/>
      <c r="E107" s="60"/>
      <c r="F107" s="60"/>
      <c r="G107" s="60"/>
      <c r="H107" s="60"/>
      <c r="I107" s="59"/>
      <c r="J107" s="54"/>
      <c r="K107" s="61"/>
      <c r="L107" s="59"/>
      <c r="M107" s="54"/>
      <c r="N107" s="61"/>
      <c r="O107" s="61"/>
      <c r="P107" s="61"/>
      <c r="Q107" s="61"/>
      <c r="R107" s="61"/>
      <c r="S107" s="61"/>
      <c r="T107" s="61"/>
      <c r="U107" s="61"/>
      <c r="V107" s="61"/>
      <c r="W107" s="61"/>
      <c r="X107" s="128"/>
    </row>
    <row r="108" spans="1:24" s="14" customFormat="1" ht="14.85" customHeight="1">
      <c r="A108" s="94"/>
      <c r="B108" s="94"/>
      <c r="C108" s="94"/>
      <c r="D108" s="57"/>
      <c r="E108" s="60"/>
      <c r="F108" s="60"/>
      <c r="G108" s="60"/>
      <c r="H108" s="60"/>
      <c r="I108" s="59"/>
      <c r="J108" s="54"/>
      <c r="K108" s="61"/>
      <c r="L108" s="59"/>
      <c r="M108" s="54"/>
      <c r="N108" s="61"/>
      <c r="O108" s="61"/>
      <c r="P108" s="61"/>
      <c r="Q108" s="61"/>
      <c r="R108" s="61"/>
      <c r="S108" s="61"/>
      <c r="T108" s="61"/>
      <c r="U108" s="61"/>
      <c r="V108" s="61"/>
      <c r="W108" s="61"/>
      <c r="X108" s="128"/>
    </row>
    <row r="109" spans="1:24" s="14" customFormat="1" ht="14.85" customHeight="1">
      <c r="A109" s="94"/>
      <c r="B109" s="94"/>
      <c r="C109" s="94"/>
      <c r="D109" s="57"/>
      <c r="E109" s="60"/>
      <c r="F109" s="60"/>
      <c r="G109" s="60"/>
      <c r="H109" s="60"/>
      <c r="I109" s="59"/>
      <c r="J109" s="54"/>
      <c r="K109" s="61"/>
      <c r="L109" s="59"/>
      <c r="M109" s="54"/>
      <c r="N109" s="61"/>
      <c r="O109" s="61"/>
      <c r="P109" s="61"/>
      <c r="Q109" s="61"/>
      <c r="R109" s="61"/>
      <c r="S109" s="61"/>
      <c r="T109" s="61"/>
      <c r="U109" s="61"/>
      <c r="V109" s="61"/>
      <c r="W109" s="61"/>
      <c r="X109" s="128"/>
    </row>
    <row r="110" spans="1:24" s="14" customFormat="1" ht="14.85" customHeight="1">
      <c r="A110" s="94"/>
      <c r="B110" s="94"/>
      <c r="C110" s="94"/>
      <c r="D110" s="57"/>
      <c r="E110" s="60"/>
      <c r="F110" s="60"/>
      <c r="G110" s="60"/>
      <c r="H110" s="60"/>
      <c r="I110" s="59"/>
      <c r="J110" s="54"/>
      <c r="K110" s="61"/>
      <c r="L110" s="59"/>
      <c r="M110" s="54"/>
      <c r="N110" s="61"/>
      <c r="O110" s="61"/>
      <c r="P110" s="61"/>
      <c r="Q110" s="61"/>
      <c r="R110" s="61"/>
      <c r="S110" s="61"/>
      <c r="T110" s="61"/>
      <c r="U110" s="61"/>
      <c r="V110" s="61"/>
      <c r="W110" s="61"/>
      <c r="X110" s="128"/>
    </row>
    <row r="111" spans="1:24" s="14" customFormat="1" ht="14.85" customHeight="1">
      <c r="A111" s="94"/>
      <c r="B111" s="94"/>
      <c r="C111" s="94"/>
      <c r="D111" s="57"/>
      <c r="E111" s="60"/>
      <c r="F111" s="60"/>
      <c r="G111" s="60"/>
      <c r="H111" s="60"/>
      <c r="I111" s="59"/>
      <c r="J111" s="54"/>
      <c r="K111" s="61"/>
      <c r="L111" s="59"/>
      <c r="M111" s="54"/>
      <c r="N111" s="61"/>
      <c r="O111" s="61"/>
      <c r="P111" s="61"/>
      <c r="Q111" s="61"/>
      <c r="R111" s="61"/>
      <c r="S111" s="61"/>
      <c r="T111" s="61"/>
      <c r="U111" s="61"/>
      <c r="V111" s="61"/>
      <c r="W111" s="61"/>
      <c r="X111" s="128"/>
    </row>
    <row r="112" spans="1:24" s="14" customFormat="1" ht="14.85" customHeight="1">
      <c r="A112" s="94"/>
      <c r="B112" s="94"/>
      <c r="C112" s="94"/>
      <c r="D112" s="57"/>
      <c r="E112" s="60"/>
      <c r="F112" s="60"/>
      <c r="G112" s="60"/>
      <c r="H112" s="60"/>
      <c r="I112" s="59"/>
      <c r="J112" s="54"/>
      <c r="K112" s="61"/>
      <c r="L112" s="59"/>
      <c r="M112" s="54"/>
      <c r="N112" s="61"/>
      <c r="O112" s="61"/>
      <c r="P112" s="61"/>
      <c r="Q112" s="61"/>
      <c r="R112" s="61"/>
      <c r="S112" s="61"/>
      <c r="T112" s="61"/>
      <c r="U112" s="61"/>
      <c r="V112" s="61"/>
      <c r="W112" s="61"/>
      <c r="X112" s="128"/>
    </row>
    <row r="113" spans="1:24" s="14" customFormat="1" ht="14.85" customHeight="1">
      <c r="A113" s="94"/>
      <c r="B113" s="94"/>
      <c r="C113" s="94"/>
      <c r="D113" s="57"/>
      <c r="E113" s="60"/>
      <c r="F113" s="60"/>
      <c r="G113" s="60"/>
      <c r="H113" s="60"/>
      <c r="I113" s="59"/>
      <c r="J113" s="54"/>
      <c r="K113" s="61"/>
      <c r="L113" s="95"/>
      <c r="M113" s="96"/>
      <c r="N113" s="97"/>
      <c r="O113" s="97"/>
      <c r="P113" s="97"/>
      <c r="Q113" s="97"/>
      <c r="R113" s="97"/>
      <c r="S113" s="97"/>
      <c r="T113" s="97"/>
      <c r="U113" s="97"/>
      <c r="V113" s="97"/>
      <c r="W113" s="97"/>
      <c r="X113" s="128"/>
    </row>
    <row r="114" spans="1:24" s="14" customFormat="1" ht="14.85" customHeight="1">
      <c r="A114" s="94"/>
      <c r="B114" s="94"/>
      <c r="C114" s="94"/>
      <c r="D114" s="57"/>
      <c r="E114" s="60"/>
      <c r="F114" s="60"/>
      <c r="G114" s="60"/>
      <c r="H114" s="60"/>
      <c r="I114" s="59"/>
      <c r="J114" s="54"/>
      <c r="K114" s="61"/>
      <c r="L114" s="95"/>
      <c r="M114" s="96"/>
      <c r="N114" s="97"/>
      <c r="O114" s="97"/>
      <c r="P114" s="97"/>
      <c r="Q114" s="97"/>
      <c r="R114" s="97"/>
      <c r="S114" s="97"/>
      <c r="T114" s="97"/>
      <c r="U114" s="97"/>
      <c r="V114" s="97"/>
      <c r="W114" s="97"/>
      <c r="X114" s="128"/>
    </row>
    <row r="115" spans="1:24" s="14" customFormat="1" ht="14.85" customHeight="1">
      <c r="A115" s="99"/>
      <c r="B115" s="99"/>
      <c r="C115" s="99"/>
      <c r="D115" s="100"/>
      <c r="E115" s="101"/>
      <c r="F115" s="60"/>
      <c r="G115" s="60"/>
      <c r="H115" s="60"/>
      <c r="I115" s="59"/>
      <c r="J115" s="54"/>
      <c r="K115" s="61"/>
      <c r="L115" s="95"/>
      <c r="M115" s="96"/>
      <c r="N115" s="97"/>
      <c r="O115" s="97"/>
      <c r="P115" s="97"/>
      <c r="Q115" s="97"/>
      <c r="R115" s="97"/>
      <c r="S115" s="97"/>
      <c r="T115" s="97"/>
      <c r="U115" s="97"/>
      <c r="V115" s="97"/>
      <c r="W115" s="97"/>
      <c r="X115" s="128"/>
    </row>
    <row r="116" spans="1:24" s="14" customFormat="1" ht="14.85" customHeight="1">
      <c r="A116" s="99"/>
      <c r="B116" s="99"/>
      <c r="C116" s="99"/>
      <c r="D116" s="100"/>
      <c r="E116" s="101"/>
      <c r="F116" s="60"/>
      <c r="G116" s="60"/>
      <c r="H116" s="60"/>
      <c r="I116" s="59"/>
      <c r="J116" s="54"/>
      <c r="K116" s="61"/>
      <c r="L116" s="95"/>
      <c r="M116" s="96"/>
      <c r="N116" s="97"/>
      <c r="O116" s="97"/>
      <c r="P116" s="97"/>
      <c r="Q116" s="97"/>
      <c r="R116" s="97"/>
      <c r="S116" s="97"/>
      <c r="T116" s="97"/>
      <c r="U116" s="97"/>
      <c r="V116" s="97"/>
      <c r="W116" s="97"/>
      <c r="X116" s="128"/>
    </row>
    <row r="117" spans="1:24" s="14" customFormat="1" ht="14.85" customHeight="1">
      <c r="A117" s="99"/>
      <c r="B117" s="99"/>
      <c r="C117" s="99"/>
      <c r="D117" s="100"/>
      <c r="E117" s="101"/>
      <c r="F117" s="101"/>
      <c r="G117" s="60"/>
      <c r="H117" s="60"/>
      <c r="I117" s="59"/>
      <c r="J117" s="54"/>
      <c r="K117" s="61"/>
      <c r="L117" s="95"/>
      <c r="M117" s="96"/>
      <c r="N117" s="97"/>
      <c r="O117" s="97"/>
      <c r="P117" s="97"/>
      <c r="Q117" s="97"/>
      <c r="R117" s="97"/>
      <c r="S117" s="97"/>
      <c r="T117" s="97"/>
      <c r="U117" s="97"/>
      <c r="V117" s="97"/>
      <c r="W117" s="97"/>
      <c r="X117" s="128"/>
    </row>
    <row r="118" spans="1:24" s="14" customFormat="1" ht="14.85" customHeight="1">
      <c r="A118" s="99"/>
      <c r="B118" s="99"/>
      <c r="C118" s="99"/>
      <c r="D118" s="100"/>
      <c r="E118" s="101"/>
      <c r="F118" s="101"/>
      <c r="G118" s="101"/>
      <c r="H118" s="101"/>
      <c r="I118" s="95"/>
      <c r="J118" s="96"/>
      <c r="K118" s="97"/>
      <c r="L118" s="95"/>
      <c r="M118" s="96"/>
      <c r="N118" s="97"/>
      <c r="O118" s="97"/>
      <c r="P118" s="97"/>
      <c r="Q118" s="97"/>
      <c r="R118" s="97"/>
      <c r="S118" s="97"/>
      <c r="T118" s="97"/>
      <c r="U118" s="97"/>
      <c r="V118" s="97"/>
      <c r="W118" s="97"/>
      <c r="X118" s="128"/>
    </row>
    <row r="119" spans="1:24" s="14" customFormat="1" ht="14.85" customHeight="1">
      <c r="A119" s="99"/>
      <c r="B119" s="99"/>
      <c r="C119" s="99"/>
      <c r="D119" s="100"/>
      <c r="E119" s="101"/>
      <c r="F119" s="101"/>
      <c r="G119" s="101"/>
      <c r="H119" s="101"/>
      <c r="I119" s="95"/>
      <c r="J119" s="96"/>
      <c r="K119" s="97"/>
      <c r="L119" s="95"/>
      <c r="M119" s="96"/>
      <c r="N119" s="97"/>
      <c r="O119" s="97"/>
      <c r="P119" s="97"/>
      <c r="Q119" s="97"/>
      <c r="R119" s="97"/>
      <c r="S119" s="97"/>
      <c r="T119" s="97"/>
      <c r="U119" s="97"/>
      <c r="V119" s="97"/>
      <c r="W119" s="97"/>
      <c r="X119" s="128"/>
    </row>
    <row r="120" spans="1:24" s="14" customFormat="1" ht="14.85" customHeight="1">
      <c r="A120" s="99"/>
      <c r="B120" s="99"/>
      <c r="C120" s="99"/>
      <c r="D120" s="100"/>
      <c r="E120" s="101"/>
      <c r="F120" s="101"/>
      <c r="G120" s="101"/>
      <c r="H120" s="101"/>
      <c r="I120" s="95"/>
      <c r="J120" s="96"/>
      <c r="K120" s="97"/>
      <c r="L120" s="95"/>
      <c r="M120" s="96"/>
      <c r="N120" s="97"/>
      <c r="O120" s="97"/>
      <c r="P120" s="97"/>
      <c r="Q120" s="97"/>
      <c r="R120" s="97"/>
      <c r="S120" s="97"/>
      <c r="T120" s="97"/>
      <c r="U120" s="97"/>
      <c r="V120" s="97"/>
      <c r="W120" s="97"/>
      <c r="X120" s="128"/>
    </row>
    <row r="121" spans="1:24" s="14" customFormat="1" ht="14.85" customHeight="1">
      <c r="A121" s="99"/>
      <c r="B121" s="99"/>
      <c r="C121" s="99"/>
      <c r="D121" s="100"/>
      <c r="E121" s="101"/>
      <c r="F121" s="101"/>
      <c r="G121" s="101"/>
      <c r="H121" s="101"/>
      <c r="I121" s="95"/>
      <c r="J121" s="96"/>
      <c r="K121" s="97"/>
      <c r="L121" s="95"/>
      <c r="M121" s="96"/>
      <c r="N121" s="97"/>
      <c r="O121" s="97"/>
      <c r="P121" s="97"/>
      <c r="Q121" s="97"/>
      <c r="R121" s="97"/>
      <c r="S121" s="97"/>
      <c r="T121" s="97"/>
      <c r="U121" s="97"/>
      <c r="V121" s="97"/>
      <c r="W121" s="97"/>
      <c r="X121" s="128"/>
    </row>
    <row r="122" spans="1:24" s="14" customFormat="1" ht="14.85" customHeight="1">
      <c r="A122" s="99"/>
      <c r="B122" s="99"/>
      <c r="C122" s="99"/>
      <c r="D122" s="100"/>
      <c r="E122" s="101"/>
      <c r="F122" s="101"/>
      <c r="G122" s="101"/>
      <c r="H122" s="101"/>
      <c r="I122" s="95"/>
      <c r="J122" s="96"/>
      <c r="K122" s="97"/>
      <c r="L122" s="95"/>
      <c r="M122" s="96"/>
      <c r="N122" s="97"/>
      <c r="O122" s="97"/>
      <c r="P122" s="97"/>
      <c r="Q122" s="97"/>
      <c r="R122" s="97"/>
      <c r="S122" s="97"/>
      <c r="T122" s="97"/>
      <c r="U122" s="97"/>
      <c r="V122" s="97"/>
      <c r="W122" s="97"/>
      <c r="X122" s="128"/>
    </row>
    <row r="123" spans="1:24" s="14" customFormat="1" ht="14.85" customHeight="1">
      <c r="A123" s="99"/>
      <c r="B123" s="99"/>
      <c r="C123" s="99"/>
      <c r="D123" s="100"/>
      <c r="E123" s="101"/>
      <c r="F123" s="101"/>
      <c r="G123" s="101"/>
      <c r="H123" s="101"/>
      <c r="I123" s="95"/>
      <c r="J123" s="96"/>
      <c r="K123" s="97"/>
      <c r="L123" s="95"/>
      <c r="M123" s="96"/>
      <c r="N123" s="97"/>
      <c r="O123" s="97"/>
      <c r="P123" s="97"/>
      <c r="Q123" s="97"/>
      <c r="R123" s="97"/>
      <c r="S123" s="97"/>
      <c r="T123" s="97"/>
      <c r="U123" s="97"/>
      <c r="V123" s="97"/>
      <c r="W123" s="97"/>
      <c r="X123" s="128"/>
    </row>
    <row r="124" spans="1:24" s="14" customFormat="1" ht="14.85" customHeight="1">
      <c r="A124" s="99"/>
      <c r="B124" s="99"/>
      <c r="C124" s="99"/>
      <c r="D124" s="100"/>
      <c r="E124" s="101"/>
      <c r="F124" s="101"/>
      <c r="G124" s="101"/>
      <c r="H124" s="101"/>
      <c r="I124" s="95"/>
      <c r="J124" s="96"/>
      <c r="K124" s="97"/>
      <c r="L124" s="95"/>
      <c r="M124" s="96"/>
      <c r="N124" s="97"/>
      <c r="O124" s="97"/>
      <c r="P124" s="97"/>
      <c r="Q124" s="97"/>
      <c r="R124" s="97"/>
      <c r="S124" s="97"/>
      <c r="T124" s="97"/>
      <c r="U124" s="97"/>
      <c r="V124" s="97"/>
      <c r="W124" s="97"/>
      <c r="X124" s="128"/>
    </row>
    <row r="125" spans="1:24" s="14" customFormat="1" ht="14.85" customHeight="1">
      <c r="A125" s="99"/>
      <c r="B125" s="99"/>
      <c r="C125" s="99"/>
      <c r="D125" s="100"/>
      <c r="E125" s="101"/>
      <c r="F125" s="101"/>
      <c r="G125" s="101"/>
      <c r="H125" s="101"/>
      <c r="I125" s="95"/>
      <c r="J125" s="96"/>
      <c r="K125" s="97"/>
      <c r="L125" s="95"/>
      <c r="M125" s="96"/>
      <c r="N125" s="97"/>
      <c r="O125" s="97"/>
      <c r="P125" s="97"/>
      <c r="Q125" s="97"/>
      <c r="R125" s="97"/>
      <c r="S125" s="97"/>
      <c r="T125" s="97"/>
      <c r="U125" s="97"/>
      <c r="V125" s="97"/>
      <c r="W125" s="97"/>
      <c r="X125" s="128"/>
    </row>
    <row r="126" spans="1:24" s="14" customFormat="1" ht="14.85" customHeight="1">
      <c r="A126" s="99"/>
      <c r="B126" s="99"/>
      <c r="C126" s="99"/>
      <c r="D126" s="100"/>
      <c r="E126" s="101"/>
      <c r="F126" s="101"/>
      <c r="G126" s="101"/>
      <c r="H126" s="101"/>
      <c r="I126" s="95"/>
      <c r="J126" s="96"/>
      <c r="K126" s="97"/>
      <c r="L126" s="95"/>
      <c r="M126" s="96"/>
      <c r="N126" s="97"/>
      <c r="O126" s="97"/>
      <c r="P126" s="97"/>
      <c r="Q126" s="97"/>
      <c r="R126" s="97"/>
      <c r="S126" s="97"/>
      <c r="T126" s="97"/>
      <c r="U126" s="97"/>
      <c r="V126" s="97"/>
      <c r="W126" s="97"/>
      <c r="X126" s="128"/>
    </row>
    <row r="127" spans="1:24" s="14" customFormat="1" ht="14.85" customHeight="1">
      <c r="A127" s="99"/>
      <c r="B127" s="99"/>
      <c r="C127" s="99"/>
      <c r="D127" s="100"/>
      <c r="E127" s="101"/>
      <c r="F127" s="101"/>
      <c r="G127" s="101"/>
      <c r="H127" s="101"/>
      <c r="I127" s="95"/>
      <c r="J127" s="96"/>
      <c r="K127" s="97"/>
      <c r="L127" s="95"/>
      <c r="M127" s="96"/>
      <c r="N127" s="97"/>
      <c r="O127" s="97"/>
      <c r="P127" s="97"/>
      <c r="Q127" s="97"/>
      <c r="R127" s="97"/>
      <c r="S127" s="97"/>
      <c r="T127" s="97"/>
      <c r="U127" s="97"/>
      <c r="V127" s="97"/>
      <c r="W127" s="97"/>
      <c r="X127" s="128"/>
    </row>
    <row r="128" spans="1:24" s="14" customFormat="1" ht="14.85" customHeight="1">
      <c r="A128" s="99"/>
      <c r="B128" s="99"/>
      <c r="C128" s="99"/>
      <c r="D128" s="100"/>
      <c r="E128" s="101"/>
      <c r="F128" s="101"/>
      <c r="G128" s="101"/>
      <c r="H128" s="101"/>
      <c r="I128" s="95"/>
      <c r="J128" s="96"/>
      <c r="K128" s="97"/>
      <c r="L128" s="95"/>
      <c r="M128" s="96"/>
      <c r="N128" s="97"/>
      <c r="O128" s="97"/>
      <c r="P128" s="97"/>
      <c r="Q128" s="97"/>
      <c r="R128" s="97"/>
      <c r="S128" s="97"/>
      <c r="T128" s="97"/>
      <c r="U128" s="97"/>
      <c r="V128" s="97"/>
      <c r="W128" s="97"/>
      <c r="X128" s="128"/>
    </row>
    <row r="129" spans="1:24" s="14" customFormat="1" ht="14.85" customHeight="1">
      <c r="A129" s="99"/>
      <c r="B129" s="99"/>
      <c r="C129" s="99"/>
      <c r="D129" s="100"/>
      <c r="E129" s="101"/>
      <c r="F129" s="101"/>
      <c r="G129" s="101"/>
      <c r="H129" s="101"/>
      <c r="I129" s="95"/>
      <c r="J129" s="96"/>
      <c r="K129" s="97"/>
      <c r="L129" s="95"/>
      <c r="M129" s="96"/>
      <c r="N129" s="97"/>
      <c r="O129" s="97"/>
      <c r="P129" s="97"/>
      <c r="Q129" s="97"/>
      <c r="R129" s="97"/>
      <c r="S129" s="97"/>
      <c r="T129" s="97"/>
      <c r="U129" s="97"/>
      <c r="V129" s="97"/>
      <c r="W129" s="97"/>
      <c r="X129" s="128"/>
    </row>
    <row r="130" spans="1:24" s="14" customFormat="1" ht="14.85" customHeight="1">
      <c r="A130" s="99"/>
      <c r="B130" s="99"/>
      <c r="C130" s="99"/>
      <c r="D130" s="100"/>
      <c r="E130" s="101"/>
      <c r="F130" s="101"/>
      <c r="G130" s="101"/>
      <c r="H130" s="101"/>
      <c r="I130" s="95"/>
      <c r="J130" s="96"/>
      <c r="K130" s="97"/>
      <c r="L130" s="95"/>
      <c r="M130" s="96"/>
      <c r="N130" s="97"/>
      <c r="O130" s="97"/>
      <c r="P130" s="97"/>
      <c r="Q130" s="97"/>
      <c r="R130" s="97"/>
      <c r="S130" s="97"/>
      <c r="T130" s="97"/>
      <c r="U130" s="97"/>
      <c r="V130" s="97"/>
      <c r="W130" s="97"/>
      <c r="X130" s="128"/>
    </row>
    <row r="131" spans="1:24" s="14" customFormat="1" ht="14.85" customHeight="1">
      <c r="A131" s="99"/>
      <c r="B131" s="99"/>
      <c r="C131" s="99"/>
      <c r="D131" s="100"/>
      <c r="E131" s="101"/>
      <c r="F131" s="101"/>
      <c r="G131" s="101"/>
      <c r="H131" s="101"/>
      <c r="I131" s="95"/>
      <c r="J131" s="96"/>
      <c r="K131" s="97"/>
      <c r="L131" s="95"/>
      <c r="M131" s="96"/>
      <c r="N131" s="97"/>
      <c r="O131" s="97"/>
      <c r="P131" s="97"/>
      <c r="Q131" s="97"/>
      <c r="R131" s="97"/>
      <c r="S131" s="97"/>
      <c r="T131" s="97"/>
      <c r="U131" s="97"/>
      <c r="V131" s="97"/>
      <c r="W131" s="97"/>
      <c r="X131" s="128"/>
    </row>
    <row r="132" spans="1:24" s="14" customFormat="1" ht="14.85" customHeight="1">
      <c r="A132" s="99"/>
      <c r="B132" s="99"/>
      <c r="C132" s="99"/>
      <c r="D132" s="100"/>
      <c r="E132" s="101"/>
      <c r="F132" s="101"/>
      <c r="G132" s="101"/>
      <c r="H132" s="101"/>
      <c r="I132" s="95"/>
      <c r="J132" s="96"/>
      <c r="K132" s="97"/>
      <c r="L132" s="95"/>
      <c r="M132" s="96"/>
      <c r="N132" s="97"/>
      <c r="O132" s="97"/>
      <c r="P132" s="97"/>
      <c r="Q132" s="97"/>
      <c r="R132" s="97"/>
      <c r="S132" s="97"/>
      <c r="T132" s="97"/>
      <c r="U132" s="97"/>
      <c r="V132" s="97"/>
      <c r="W132" s="97"/>
      <c r="X132" s="128"/>
    </row>
    <row r="133" spans="1:24" s="14" customFormat="1" ht="14.85" customHeight="1">
      <c r="A133" s="99"/>
      <c r="B133" s="99"/>
      <c r="C133" s="99"/>
      <c r="D133" s="100"/>
      <c r="E133" s="101"/>
      <c r="F133" s="101"/>
      <c r="G133" s="101"/>
      <c r="H133" s="101"/>
      <c r="I133" s="95"/>
      <c r="J133" s="96"/>
      <c r="K133" s="97"/>
      <c r="L133" s="95"/>
      <c r="M133" s="96"/>
      <c r="N133" s="97"/>
      <c r="O133" s="97"/>
      <c r="P133" s="97"/>
      <c r="Q133" s="97"/>
      <c r="R133" s="97"/>
      <c r="S133" s="97"/>
      <c r="T133" s="97"/>
      <c r="U133" s="97"/>
      <c r="V133" s="97"/>
      <c r="W133" s="97"/>
      <c r="X133" s="128"/>
    </row>
    <row r="134" spans="1:24" s="14" customFormat="1" ht="14.85" customHeight="1">
      <c r="A134" s="99"/>
      <c r="B134" s="99"/>
      <c r="C134" s="99"/>
      <c r="D134" s="100"/>
      <c r="E134" s="101"/>
      <c r="F134" s="101"/>
      <c r="G134" s="101"/>
      <c r="H134" s="101"/>
      <c r="I134" s="95"/>
      <c r="J134" s="96"/>
      <c r="K134" s="97"/>
      <c r="L134" s="95"/>
      <c r="M134" s="96"/>
      <c r="N134" s="97"/>
      <c r="O134" s="97"/>
      <c r="P134" s="97"/>
      <c r="Q134" s="97"/>
      <c r="R134" s="97"/>
      <c r="S134" s="97"/>
      <c r="T134" s="97"/>
      <c r="U134" s="97"/>
      <c r="V134" s="97"/>
      <c r="W134" s="97"/>
      <c r="X134" s="128"/>
    </row>
    <row r="135" spans="1:24" s="14" customFormat="1" ht="14.85" customHeight="1">
      <c r="A135" s="99"/>
      <c r="B135" s="99"/>
      <c r="C135" s="99"/>
      <c r="D135" s="100"/>
      <c r="E135" s="101"/>
      <c r="F135" s="101"/>
      <c r="G135" s="101"/>
      <c r="H135" s="101"/>
      <c r="I135" s="95"/>
      <c r="J135" s="96"/>
      <c r="K135" s="97"/>
      <c r="L135" s="95"/>
      <c r="M135" s="96"/>
      <c r="N135" s="97"/>
      <c r="O135" s="97"/>
      <c r="P135" s="97"/>
      <c r="Q135" s="97"/>
      <c r="R135" s="97"/>
      <c r="S135" s="97"/>
      <c r="T135" s="97"/>
      <c r="U135" s="97"/>
      <c r="V135" s="97"/>
      <c r="W135" s="97"/>
      <c r="X135" s="128"/>
    </row>
    <row r="136" spans="1:24" s="14" customFormat="1" ht="14.85" customHeight="1">
      <c r="A136" s="99"/>
      <c r="B136" s="99"/>
      <c r="C136" s="99"/>
      <c r="D136" s="100"/>
      <c r="E136" s="101"/>
      <c r="F136" s="101"/>
      <c r="G136" s="101"/>
      <c r="H136" s="101"/>
      <c r="I136" s="95"/>
      <c r="J136" s="96"/>
      <c r="K136" s="97"/>
      <c r="L136" s="95"/>
      <c r="M136" s="96"/>
      <c r="N136" s="97"/>
      <c r="O136" s="97"/>
      <c r="P136" s="97"/>
      <c r="Q136" s="97"/>
      <c r="R136" s="97"/>
      <c r="S136" s="97"/>
      <c r="T136" s="97"/>
      <c r="U136" s="97"/>
      <c r="V136" s="97"/>
      <c r="W136" s="97"/>
      <c r="X136" s="128"/>
    </row>
    <row r="137" spans="1:24" s="14" customFormat="1" ht="14.85" customHeight="1">
      <c r="A137" s="99"/>
      <c r="B137" s="99"/>
      <c r="C137" s="99"/>
      <c r="D137" s="100"/>
      <c r="E137" s="101"/>
      <c r="F137" s="101"/>
      <c r="G137" s="101"/>
      <c r="H137" s="101"/>
      <c r="I137" s="95"/>
      <c r="J137" s="96"/>
      <c r="K137" s="97"/>
      <c r="L137" s="95"/>
      <c r="M137" s="96"/>
      <c r="N137" s="97"/>
      <c r="O137" s="97"/>
      <c r="P137" s="97"/>
      <c r="Q137" s="97"/>
      <c r="R137" s="97"/>
      <c r="S137" s="97"/>
      <c r="T137" s="97"/>
      <c r="U137" s="97"/>
      <c r="V137" s="97"/>
      <c r="W137" s="97"/>
      <c r="X137" s="128"/>
    </row>
    <row r="138" spans="1:24" s="14" customFormat="1" ht="14.85" customHeight="1">
      <c r="A138" s="99"/>
      <c r="B138" s="99"/>
      <c r="C138" s="99"/>
      <c r="D138" s="100"/>
      <c r="E138" s="101"/>
      <c r="F138" s="101"/>
      <c r="G138" s="101"/>
      <c r="H138" s="101"/>
      <c r="I138" s="95"/>
      <c r="J138" s="96"/>
      <c r="K138" s="97"/>
      <c r="L138" s="95"/>
      <c r="M138" s="96"/>
      <c r="N138" s="97"/>
      <c r="O138" s="97"/>
      <c r="P138" s="97"/>
      <c r="Q138" s="97"/>
      <c r="R138" s="97"/>
      <c r="S138" s="97"/>
      <c r="T138" s="97"/>
      <c r="U138" s="97"/>
      <c r="V138" s="97"/>
      <c r="W138" s="97"/>
      <c r="X138" s="128"/>
    </row>
    <row r="139" spans="1:24" s="14" customFormat="1" ht="14.85" customHeight="1">
      <c r="A139" s="99"/>
      <c r="B139" s="99"/>
      <c r="C139" s="99"/>
      <c r="D139" s="100"/>
      <c r="E139" s="101"/>
      <c r="F139" s="101"/>
      <c r="G139" s="101"/>
      <c r="H139" s="101"/>
      <c r="I139" s="95"/>
      <c r="J139" s="96"/>
      <c r="K139" s="97"/>
      <c r="L139" s="95"/>
      <c r="M139" s="96"/>
      <c r="N139" s="97"/>
      <c r="O139" s="97"/>
      <c r="P139" s="97"/>
      <c r="Q139" s="97"/>
      <c r="R139" s="97"/>
      <c r="S139" s="97"/>
      <c r="T139" s="97"/>
      <c r="U139" s="97"/>
      <c r="V139" s="97"/>
      <c r="W139" s="97"/>
      <c r="X139" s="128"/>
    </row>
    <row r="140" spans="1:24" s="14" customFormat="1" ht="14.85" customHeight="1">
      <c r="A140" s="99"/>
      <c r="B140" s="99"/>
      <c r="C140" s="99"/>
      <c r="D140" s="100"/>
      <c r="E140" s="101"/>
      <c r="F140" s="101"/>
      <c r="G140" s="101"/>
      <c r="H140" s="101"/>
      <c r="I140" s="95"/>
      <c r="J140" s="96"/>
      <c r="K140" s="97"/>
      <c r="L140" s="95"/>
      <c r="M140" s="96"/>
      <c r="N140" s="97"/>
      <c r="O140" s="97"/>
      <c r="P140" s="97"/>
      <c r="Q140" s="97"/>
      <c r="R140" s="97"/>
      <c r="S140" s="97"/>
      <c r="T140" s="97"/>
      <c r="U140" s="97"/>
      <c r="V140" s="97"/>
      <c r="W140" s="97"/>
      <c r="X140" s="128"/>
    </row>
    <row r="141" spans="1:24" s="14" customFormat="1" ht="14.85" customHeight="1">
      <c r="A141" s="99"/>
      <c r="B141" s="99"/>
      <c r="C141" s="99"/>
      <c r="D141" s="100"/>
      <c r="E141" s="101"/>
      <c r="F141" s="101"/>
      <c r="G141" s="101"/>
      <c r="H141" s="101"/>
      <c r="I141" s="95"/>
      <c r="J141" s="96"/>
      <c r="K141" s="97"/>
      <c r="L141" s="95"/>
      <c r="M141" s="96"/>
      <c r="N141" s="97"/>
      <c r="O141" s="97"/>
      <c r="P141" s="97"/>
      <c r="Q141" s="97"/>
      <c r="R141" s="97"/>
      <c r="S141" s="97"/>
      <c r="T141" s="97"/>
      <c r="U141" s="97"/>
      <c r="V141" s="97"/>
      <c r="W141" s="97"/>
      <c r="X141" s="128"/>
    </row>
    <row r="142" spans="1:24" s="14" customFormat="1" ht="14.85" customHeight="1">
      <c r="A142" s="99"/>
      <c r="B142" s="99"/>
      <c r="C142" s="99"/>
      <c r="D142" s="100"/>
      <c r="E142" s="101"/>
      <c r="F142" s="101"/>
      <c r="G142" s="101"/>
      <c r="H142" s="101"/>
      <c r="I142" s="95"/>
      <c r="J142" s="96"/>
      <c r="K142" s="97"/>
      <c r="L142" s="95"/>
      <c r="M142" s="96"/>
      <c r="N142" s="97"/>
      <c r="O142" s="97"/>
      <c r="P142" s="97"/>
      <c r="Q142" s="97"/>
      <c r="R142" s="97"/>
      <c r="S142" s="97"/>
      <c r="T142" s="97"/>
      <c r="U142" s="97"/>
      <c r="V142" s="97"/>
      <c r="W142" s="97"/>
      <c r="X142" s="128"/>
    </row>
    <row r="143" spans="1:24" s="14" customFormat="1" ht="14.85" customHeight="1">
      <c r="A143" s="99"/>
      <c r="B143" s="99"/>
      <c r="C143" s="99"/>
      <c r="D143" s="100"/>
      <c r="E143" s="101"/>
      <c r="F143" s="101"/>
      <c r="G143" s="101"/>
      <c r="H143" s="101"/>
      <c r="I143" s="95"/>
      <c r="J143" s="96"/>
      <c r="K143" s="97"/>
      <c r="L143" s="95"/>
      <c r="M143" s="96"/>
      <c r="N143" s="97"/>
      <c r="O143" s="97"/>
      <c r="P143" s="97"/>
      <c r="Q143" s="97"/>
      <c r="R143" s="97"/>
      <c r="S143" s="97"/>
      <c r="T143" s="97"/>
      <c r="U143" s="97"/>
      <c r="V143" s="97"/>
      <c r="W143" s="97"/>
      <c r="X143" s="128"/>
    </row>
    <row r="144" spans="1:24" s="14" customFormat="1" ht="14.85" customHeight="1">
      <c r="A144" s="99"/>
      <c r="B144" s="99"/>
      <c r="C144" s="99"/>
      <c r="D144" s="100"/>
      <c r="E144" s="101"/>
      <c r="F144" s="101"/>
      <c r="G144" s="101"/>
      <c r="H144" s="101"/>
      <c r="I144" s="95"/>
      <c r="J144" s="96"/>
      <c r="K144" s="97"/>
      <c r="L144" s="95"/>
      <c r="M144" s="96"/>
      <c r="N144" s="97"/>
      <c r="O144" s="97"/>
      <c r="P144" s="97"/>
      <c r="Q144" s="97"/>
      <c r="R144" s="97"/>
      <c r="S144" s="97"/>
      <c r="T144" s="97"/>
      <c r="U144" s="97"/>
      <c r="V144" s="97"/>
      <c r="W144" s="97"/>
      <c r="X144" s="128"/>
    </row>
    <row r="145" spans="1:24" s="14" customFormat="1" ht="14.85" customHeight="1">
      <c r="A145" s="99"/>
      <c r="B145" s="99"/>
      <c r="C145" s="99"/>
      <c r="D145" s="100"/>
      <c r="E145" s="101"/>
      <c r="F145" s="101"/>
      <c r="G145" s="101"/>
      <c r="H145" s="101"/>
      <c r="I145" s="95"/>
      <c r="J145" s="96"/>
      <c r="K145" s="97"/>
      <c r="L145" s="95"/>
      <c r="M145" s="96"/>
      <c r="N145" s="97"/>
      <c r="O145" s="97"/>
      <c r="P145" s="97"/>
      <c r="Q145" s="97"/>
      <c r="R145" s="97"/>
      <c r="S145" s="97"/>
      <c r="T145" s="97"/>
      <c r="U145" s="97"/>
      <c r="V145" s="97"/>
      <c r="W145" s="97"/>
      <c r="X145" s="128"/>
    </row>
    <row r="146" spans="1:24" s="14" customFormat="1" ht="14.85" customHeight="1">
      <c r="A146" s="99"/>
      <c r="B146" s="99"/>
      <c r="C146" s="99"/>
      <c r="D146" s="100"/>
      <c r="E146" s="101"/>
      <c r="F146" s="101"/>
      <c r="G146" s="101"/>
      <c r="H146" s="101"/>
      <c r="I146" s="95"/>
      <c r="J146" s="96"/>
      <c r="K146" s="97"/>
      <c r="L146" s="95"/>
      <c r="M146" s="96"/>
      <c r="N146" s="97"/>
      <c r="O146" s="97"/>
      <c r="P146" s="97"/>
      <c r="Q146" s="97"/>
      <c r="R146" s="97"/>
      <c r="S146" s="97"/>
      <c r="T146" s="97"/>
      <c r="U146" s="97"/>
      <c r="V146" s="97"/>
      <c r="W146" s="97"/>
      <c r="X146" s="128"/>
    </row>
    <row r="147" spans="1:24" s="14" customFormat="1" ht="14.85" customHeight="1">
      <c r="A147" s="99"/>
      <c r="B147" s="99"/>
      <c r="C147" s="99"/>
      <c r="D147" s="100"/>
      <c r="E147" s="101"/>
      <c r="F147" s="101"/>
      <c r="G147" s="101"/>
      <c r="H147" s="101"/>
      <c r="I147" s="95"/>
      <c r="J147" s="96"/>
      <c r="K147" s="97"/>
      <c r="L147" s="95"/>
      <c r="M147" s="96"/>
      <c r="N147" s="97"/>
      <c r="O147" s="97"/>
      <c r="P147" s="97"/>
      <c r="Q147" s="97"/>
      <c r="R147" s="97"/>
      <c r="S147" s="97"/>
      <c r="T147" s="97"/>
      <c r="U147" s="97"/>
      <c r="V147" s="97"/>
      <c r="W147" s="97"/>
      <c r="X147" s="128"/>
    </row>
    <row r="148" spans="1:24" s="14" customFormat="1" ht="14.85" customHeight="1">
      <c r="A148" s="99"/>
      <c r="B148" s="99"/>
      <c r="C148" s="99"/>
      <c r="D148" s="100"/>
      <c r="E148" s="101"/>
      <c r="F148" s="101"/>
      <c r="G148" s="101"/>
      <c r="H148" s="101"/>
      <c r="I148" s="95"/>
      <c r="J148" s="96"/>
      <c r="K148" s="97"/>
      <c r="L148" s="95"/>
      <c r="M148" s="96"/>
      <c r="N148" s="97"/>
      <c r="O148" s="97"/>
      <c r="P148" s="97"/>
      <c r="Q148" s="97"/>
      <c r="R148" s="97"/>
      <c r="S148" s="97"/>
      <c r="T148" s="97"/>
      <c r="U148" s="97"/>
      <c r="V148" s="97"/>
      <c r="W148" s="97"/>
      <c r="X148" s="128"/>
    </row>
    <row r="149" spans="1:24" s="14" customFormat="1" ht="14.85" customHeight="1">
      <c r="A149" s="99"/>
      <c r="B149" s="99"/>
      <c r="C149" s="99"/>
      <c r="D149" s="100"/>
      <c r="E149" s="101"/>
      <c r="F149" s="101"/>
      <c r="G149" s="101"/>
      <c r="H149" s="101"/>
      <c r="I149" s="95"/>
      <c r="J149" s="96"/>
      <c r="K149" s="97"/>
      <c r="L149" s="95"/>
      <c r="M149" s="96"/>
      <c r="N149" s="97"/>
      <c r="O149" s="97"/>
      <c r="P149" s="97"/>
      <c r="Q149" s="97"/>
      <c r="R149" s="97"/>
      <c r="S149" s="97"/>
      <c r="T149" s="97"/>
      <c r="U149" s="97"/>
      <c r="V149" s="97"/>
      <c r="W149" s="97"/>
      <c r="X149" s="128"/>
    </row>
    <row r="150" spans="1:24" s="14" customFormat="1" ht="14.85" customHeight="1">
      <c r="A150" s="99"/>
      <c r="B150" s="99"/>
      <c r="C150" s="99"/>
      <c r="D150" s="100"/>
      <c r="E150" s="101"/>
      <c r="F150" s="101"/>
      <c r="G150" s="101"/>
      <c r="H150" s="101"/>
      <c r="I150" s="95"/>
      <c r="J150" s="96"/>
      <c r="K150" s="97"/>
      <c r="L150" s="95"/>
      <c r="M150" s="96"/>
      <c r="N150" s="97"/>
      <c r="O150" s="97"/>
      <c r="P150" s="97"/>
      <c r="Q150" s="97"/>
      <c r="R150" s="97"/>
      <c r="S150" s="97"/>
      <c r="T150" s="97"/>
      <c r="U150" s="97"/>
      <c r="V150" s="97"/>
      <c r="W150" s="97"/>
      <c r="X150" s="128"/>
    </row>
    <row r="151" spans="1:24" s="14" customFormat="1" ht="14.85" customHeight="1">
      <c r="A151" s="99"/>
      <c r="B151" s="99"/>
      <c r="C151" s="99"/>
      <c r="D151" s="100"/>
      <c r="E151" s="101"/>
      <c r="F151" s="101"/>
      <c r="G151" s="101"/>
      <c r="H151" s="101"/>
      <c r="I151" s="95"/>
      <c r="J151" s="96"/>
      <c r="K151" s="97"/>
      <c r="L151" s="95"/>
      <c r="M151" s="96"/>
      <c r="N151" s="97"/>
      <c r="O151" s="97"/>
      <c r="P151" s="97"/>
      <c r="Q151" s="97"/>
      <c r="R151" s="97"/>
      <c r="S151" s="97"/>
      <c r="T151" s="97"/>
      <c r="U151" s="97"/>
      <c r="V151" s="97"/>
      <c r="W151" s="97"/>
      <c r="X151" s="128"/>
    </row>
    <row r="152" spans="1:24" s="14" customFormat="1" ht="14.85" customHeight="1">
      <c r="A152" s="99"/>
      <c r="B152" s="99"/>
      <c r="C152" s="99"/>
      <c r="D152" s="100"/>
      <c r="E152" s="101"/>
      <c r="F152" s="101"/>
      <c r="G152" s="101"/>
      <c r="H152" s="101"/>
      <c r="I152" s="95"/>
      <c r="J152" s="96"/>
      <c r="K152" s="97"/>
      <c r="L152" s="95"/>
      <c r="M152" s="96"/>
      <c r="N152" s="97"/>
      <c r="O152" s="97"/>
      <c r="P152" s="97"/>
      <c r="Q152" s="97"/>
      <c r="R152" s="97"/>
      <c r="S152" s="97"/>
      <c r="T152" s="97"/>
      <c r="U152" s="97"/>
      <c r="V152" s="97"/>
      <c r="W152" s="97"/>
      <c r="X152" s="128"/>
    </row>
    <row r="153" spans="1:24" s="14" customFormat="1" ht="14.85" customHeight="1">
      <c r="A153" s="99"/>
      <c r="B153" s="99"/>
      <c r="C153" s="99"/>
      <c r="D153" s="100"/>
      <c r="E153" s="101"/>
      <c r="F153" s="101"/>
      <c r="G153" s="101"/>
      <c r="H153" s="101"/>
      <c r="I153" s="95"/>
      <c r="J153" s="96"/>
      <c r="K153" s="97"/>
      <c r="L153" s="95"/>
      <c r="M153" s="96"/>
      <c r="N153" s="97"/>
      <c r="O153" s="97"/>
      <c r="P153" s="97"/>
      <c r="Q153" s="97"/>
      <c r="R153" s="97"/>
      <c r="S153" s="97"/>
      <c r="T153" s="97"/>
      <c r="U153" s="97"/>
      <c r="V153" s="97"/>
      <c r="W153" s="97"/>
      <c r="X153" s="128"/>
    </row>
    <row r="154" spans="1:24" s="14" customFormat="1" ht="14.85" customHeight="1">
      <c r="A154" s="99"/>
      <c r="B154" s="99"/>
      <c r="C154" s="99"/>
      <c r="D154" s="100"/>
      <c r="E154" s="101"/>
      <c r="F154" s="101"/>
      <c r="G154" s="101"/>
      <c r="H154" s="101"/>
      <c r="I154" s="95"/>
      <c r="J154" s="96"/>
      <c r="K154" s="97"/>
      <c r="L154" s="95"/>
      <c r="M154" s="96"/>
      <c r="N154" s="97"/>
      <c r="O154" s="97"/>
      <c r="P154" s="97"/>
      <c r="Q154" s="97"/>
      <c r="R154" s="97"/>
      <c r="S154" s="97"/>
      <c r="T154" s="97"/>
      <c r="U154" s="97"/>
      <c r="V154" s="97"/>
      <c r="W154" s="97"/>
      <c r="X154" s="128"/>
    </row>
    <row r="155" spans="1:24" s="14" customFormat="1" ht="14.85" customHeight="1">
      <c r="A155" s="99"/>
      <c r="B155" s="99"/>
      <c r="C155" s="99"/>
      <c r="D155" s="100"/>
      <c r="E155" s="101"/>
      <c r="F155" s="101"/>
      <c r="G155" s="101"/>
      <c r="H155" s="101"/>
      <c r="I155" s="95"/>
      <c r="J155" s="96"/>
      <c r="K155" s="97"/>
      <c r="L155" s="95"/>
      <c r="M155" s="96"/>
      <c r="N155" s="97"/>
      <c r="O155" s="97"/>
      <c r="P155" s="97"/>
      <c r="Q155" s="97"/>
      <c r="R155" s="97"/>
      <c r="S155" s="97"/>
      <c r="T155" s="97"/>
      <c r="U155" s="97"/>
      <c r="V155" s="97"/>
      <c r="W155" s="97"/>
      <c r="X155" s="128"/>
    </row>
    <row r="156" spans="1:24" s="14" customFormat="1" ht="14.85" customHeight="1">
      <c r="A156" s="99"/>
      <c r="B156" s="99"/>
      <c r="C156" s="99"/>
      <c r="D156" s="100"/>
      <c r="E156" s="101"/>
      <c r="F156" s="101"/>
      <c r="G156" s="101"/>
      <c r="H156" s="101"/>
      <c r="I156" s="95"/>
      <c r="J156" s="96"/>
      <c r="K156" s="97"/>
      <c r="L156" s="95"/>
      <c r="M156" s="96"/>
      <c r="N156" s="97"/>
      <c r="O156" s="97"/>
      <c r="P156" s="97"/>
      <c r="Q156" s="97"/>
      <c r="R156" s="97"/>
      <c r="S156" s="97"/>
      <c r="T156" s="97"/>
      <c r="U156" s="97"/>
      <c r="V156" s="97"/>
      <c r="W156" s="97"/>
      <c r="X156" s="128"/>
    </row>
    <row r="157" spans="1:24" s="14" customFormat="1" ht="14.85" customHeight="1">
      <c r="A157" s="99"/>
      <c r="B157" s="99"/>
      <c r="C157" s="99"/>
      <c r="D157" s="100"/>
      <c r="E157" s="101"/>
      <c r="F157" s="101"/>
      <c r="G157" s="101"/>
      <c r="H157" s="101"/>
      <c r="I157" s="95"/>
      <c r="J157" s="96"/>
      <c r="K157" s="97"/>
      <c r="L157" s="95"/>
      <c r="M157" s="96"/>
      <c r="N157" s="97"/>
      <c r="O157" s="97"/>
      <c r="P157" s="97"/>
      <c r="Q157" s="97"/>
      <c r="R157" s="97"/>
      <c r="S157" s="97"/>
      <c r="T157" s="97"/>
      <c r="U157" s="97"/>
      <c r="V157" s="97"/>
      <c r="W157" s="97"/>
      <c r="X157" s="128"/>
    </row>
    <row r="158" spans="1:24" s="14" customFormat="1" ht="14.85" customHeight="1">
      <c r="A158" s="99"/>
      <c r="B158" s="99"/>
      <c r="C158" s="99"/>
      <c r="D158" s="100"/>
      <c r="E158" s="101"/>
      <c r="F158" s="101"/>
      <c r="G158" s="101"/>
      <c r="H158" s="101"/>
      <c r="I158" s="95"/>
      <c r="J158" s="96"/>
      <c r="K158" s="97"/>
      <c r="L158" s="95"/>
      <c r="M158" s="96"/>
      <c r="N158" s="97"/>
      <c r="O158" s="97"/>
      <c r="P158" s="97"/>
      <c r="Q158" s="97"/>
      <c r="R158" s="97"/>
      <c r="S158" s="97"/>
      <c r="T158" s="97"/>
      <c r="U158" s="97"/>
      <c r="V158" s="97"/>
      <c r="W158" s="97"/>
      <c r="X158" s="128"/>
    </row>
    <row r="159" spans="1:24" s="14" customFormat="1" ht="14.85" customHeight="1">
      <c r="A159" s="99"/>
      <c r="B159" s="99"/>
      <c r="C159" s="99"/>
      <c r="D159" s="100"/>
      <c r="E159" s="101"/>
      <c r="F159" s="101"/>
      <c r="G159" s="101"/>
      <c r="H159" s="101"/>
      <c r="I159" s="95"/>
      <c r="J159" s="96"/>
      <c r="K159" s="97"/>
      <c r="L159" s="95"/>
      <c r="M159" s="96"/>
      <c r="N159" s="97"/>
      <c r="O159" s="97"/>
      <c r="P159" s="97"/>
      <c r="Q159" s="97"/>
      <c r="R159" s="97"/>
      <c r="S159" s="97"/>
      <c r="T159" s="97"/>
      <c r="U159" s="97"/>
      <c r="V159" s="97"/>
      <c r="W159" s="97"/>
      <c r="X159" s="128"/>
    </row>
    <row r="160" spans="1:24" s="14" customFormat="1" ht="14.85" customHeight="1">
      <c r="A160" s="99"/>
      <c r="B160" s="99"/>
      <c r="C160" s="99"/>
      <c r="D160" s="100"/>
      <c r="E160" s="101"/>
      <c r="F160" s="101"/>
      <c r="G160" s="101"/>
      <c r="H160" s="101"/>
      <c r="I160" s="95"/>
      <c r="J160" s="96"/>
      <c r="K160" s="97"/>
      <c r="L160" s="95"/>
      <c r="M160" s="96"/>
      <c r="N160" s="97"/>
      <c r="O160" s="97"/>
      <c r="P160" s="97"/>
      <c r="Q160" s="97"/>
      <c r="R160" s="97"/>
      <c r="S160" s="97"/>
      <c r="T160" s="97"/>
      <c r="U160" s="97"/>
      <c r="V160" s="97"/>
      <c r="W160" s="97"/>
      <c r="X160" s="128"/>
    </row>
    <row r="161" spans="1:24" s="14" customFormat="1" ht="14.85" customHeight="1">
      <c r="A161" s="99"/>
      <c r="B161" s="99"/>
      <c r="C161" s="99"/>
      <c r="D161" s="100"/>
      <c r="E161" s="101"/>
      <c r="F161" s="101"/>
      <c r="G161" s="101"/>
      <c r="H161" s="101"/>
      <c r="I161" s="95"/>
      <c r="J161" s="96"/>
      <c r="K161" s="97"/>
      <c r="L161" s="95"/>
      <c r="M161" s="96"/>
      <c r="N161" s="97"/>
      <c r="O161" s="97"/>
      <c r="P161" s="97"/>
      <c r="Q161" s="97"/>
      <c r="R161" s="97"/>
      <c r="S161" s="97"/>
      <c r="T161" s="97"/>
      <c r="U161" s="97"/>
      <c r="V161" s="97"/>
      <c r="W161" s="97"/>
      <c r="X161" s="128"/>
    </row>
    <row r="162" spans="1:24" s="14" customFormat="1" ht="14.85" customHeight="1">
      <c r="A162" s="99"/>
      <c r="B162" s="99"/>
      <c r="C162" s="99"/>
      <c r="D162" s="100"/>
      <c r="E162" s="101"/>
      <c r="F162" s="101"/>
      <c r="G162" s="101"/>
      <c r="H162" s="101"/>
      <c r="I162" s="95"/>
      <c r="J162" s="96"/>
      <c r="K162" s="97"/>
      <c r="L162" s="95"/>
      <c r="M162" s="96"/>
      <c r="N162" s="97"/>
      <c r="O162" s="97"/>
      <c r="P162" s="97"/>
      <c r="Q162" s="97"/>
      <c r="R162" s="97"/>
      <c r="S162" s="97"/>
      <c r="T162" s="97"/>
      <c r="U162" s="97"/>
      <c r="V162" s="97"/>
      <c r="W162" s="97"/>
      <c r="X162" s="128"/>
    </row>
    <row r="163" spans="1:24" s="14" customFormat="1" ht="14.85" customHeight="1">
      <c r="A163" s="99"/>
      <c r="B163" s="99"/>
      <c r="C163" s="99"/>
      <c r="D163" s="100"/>
      <c r="E163" s="101"/>
      <c r="F163" s="101"/>
      <c r="G163" s="101"/>
      <c r="H163" s="101"/>
      <c r="I163" s="95"/>
      <c r="J163" s="96"/>
      <c r="K163" s="97"/>
      <c r="L163" s="95"/>
      <c r="M163" s="96"/>
      <c r="N163" s="97"/>
      <c r="O163" s="97"/>
      <c r="P163" s="97"/>
      <c r="Q163" s="97"/>
      <c r="R163" s="97"/>
      <c r="S163" s="97"/>
      <c r="T163" s="97"/>
      <c r="U163" s="97"/>
      <c r="V163" s="97"/>
      <c r="W163" s="97"/>
      <c r="X163" s="128"/>
    </row>
    <row r="164" spans="1:24" s="14" customFormat="1" ht="14.85" customHeight="1">
      <c r="A164" s="99"/>
      <c r="B164" s="99"/>
      <c r="C164" s="99"/>
      <c r="D164" s="100"/>
      <c r="E164" s="101"/>
      <c r="F164" s="101"/>
      <c r="G164" s="101"/>
      <c r="H164" s="101"/>
      <c r="I164" s="95"/>
      <c r="J164" s="96"/>
      <c r="K164" s="97"/>
      <c r="L164" s="95"/>
      <c r="M164" s="96"/>
      <c r="N164" s="97"/>
      <c r="O164" s="97"/>
      <c r="P164" s="97"/>
      <c r="Q164" s="97"/>
      <c r="R164" s="97"/>
      <c r="S164" s="97"/>
      <c r="T164" s="97"/>
      <c r="U164" s="97"/>
      <c r="V164" s="97"/>
      <c r="W164" s="97"/>
      <c r="X164" s="128"/>
    </row>
    <row r="165" spans="1:24" s="14" customFormat="1" ht="14.85" customHeight="1">
      <c r="A165" s="99"/>
      <c r="B165" s="99"/>
      <c r="C165" s="99"/>
      <c r="D165" s="100"/>
      <c r="E165" s="101"/>
      <c r="F165" s="101"/>
      <c r="G165" s="101"/>
      <c r="H165" s="101"/>
      <c r="I165" s="95"/>
      <c r="J165" s="96"/>
      <c r="K165" s="97"/>
      <c r="L165" s="95"/>
      <c r="M165" s="96"/>
      <c r="N165" s="97"/>
      <c r="O165" s="97"/>
      <c r="P165" s="97"/>
      <c r="Q165" s="97"/>
      <c r="R165" s="97"/>
      <c r="S165" s="97"/>
      <c r="T165" s="97"/>
      <c r="U165" s="97"/>
      <c r="V165" s="97"/>
      <c r="W165" s="97"/>
      <c r="X165" s="128"/>
    </row>
    <row r="166" spans="1:24" s="14" customFormat="1" ht="14.85" customHeight="1">
      <c r="A166" s="99"/>
      <c r="B166" s="99"/>
      <c r="C166" s="99"/>
      <c r="D166" s="100"/>
      <c r="E166" s="101"/>
      <c r="F166" s="101"/>
      <c r="G166" s="101"/>
      <c r="H166" s="101"/>
      <c r="I166" s="95"/>
      <c r="J166" s="96"/>
      <c r="K166" s="97"/>
      <c r="L166" s="95"/>
      <c r="M166" s="96"/>
      <c r="N166" s="97"/>
      <c r="O166" s="97"/>
      <c r="P166" s="97"/>
      <c r="Q166" s="97"/>
      <c r="R166" s="97"/>
      <c r="S166" s="97"/>
      <c r="T166" s="97"/>
      <c r="U166" s="97"/>
      <c r="V166" s="97"/>
      <c r="W166" s="97"/>
      <c r="X166" s="128"/>
    </row>
    <row r="167" spans="1:24" s="14" customFormat="1" ht="14.85" customHeight="1">
      <c r="A167" s="99"/>
      <c r="B167" s="99"/>
      <c r="C167" s="99"/>
      <c r="D167" s="100"/>
      <c r="E167" s="101"/>
      <c r="F167" s="101"/>
      <c r="G167" s="101"/>
      <c r="H167" s="101"/>
      <c r="I167" s="95"/>
      <c r="J167" s="96"/>
      <c r="K167" s="97"/>
      <c r="L167" s="95"/>
      <c r="M167" s="96"/>
      <c r="N167" s="97"/>
      <c r="O167" s="97"/>
      <c r="P167" s="97"/>
      <c r="Q167" s="97"/>
      <c r="R167" s="97"/>
      <c r="S167" s="97"/>
      <c r="T167" s="97"/>
      <c r="U167" s="97"/>
      <c r="V167" s="97"/>
      <c r="W167" s="97"/>
      <c r="X167" s="128"/>
    </row>
    <row r="168" spans="1:24" s="14" customFormat="1" ht="14.85" customHeight="1">
      <c r="A168" s="99"/>
      <c r="B168" s="99"/>
      <c r="C168" s="99"/>
      <c r="D168" s="100"/>
      <c r="E168" s="101"/>
      <c r="F168" s="101"/>
      <c r="G168" s="101"/>
      <c r="H168" s="101"/>
      <c r="I168" s="95"/>
      <c r="J168" s="96"/>
      <c r="K168" s="97"/>
      <c r="L168" s="95"/>
      <c r="M168" s="96"/>
      <c r="N168" s="97"/>
      <c r="O168" s="97"/>
      <c r="P168" s="97"/>
      <c r="Q168" s="97"/>
      <c r="R168" s="97"/>
      <c r="S168" s="97"/>
      <c r="T168" s="97"/>
      <c r="U168" s="97"/>
      <c r="V168" s="97"/>
      <c r="W168" s="97"/>
      <c r="X168" s="128"/>
    </row>
    <row r="169" spans="1:24" s="14" customFormat="1" ht="14.85" customHeight="1">
      <c r="A169" s="99"/>
      <c r="B169" s="99"/>
      <c r="C169" s="99"/>
      <c r="D169" s="100"/>
      <c r="E169" s="101"/>
      <c r="F169" s="101"/>
      <c r="G169" s="101"/>
      <c r="H169" s="101"/>
      <c r="I169" s="95"/>
      <c r="J169" s="96"/>
      <c r="K169" s="97"/>
      <c r="L169" s="95"/>
      <c r="M169" s="96"/>
      <c r="N169" s="97"/>
      <c r="O169" s="97"/>
      <c r="P169" s="97"/>
      <c r="Q169" s="97"/>
      <c r="R169" s="97"/>
      <c r="S169" s="97"/>
      <c r="T169" s="97"/>
      <c r="U169" s="97"/>
      <c r="V169" s="97"/>
      <c r="W169" s="97"/>
      <c r="X169" s="128"/>
    </row>
    <row r="170" spans="1:24" s="14" customFormat="1" ht="14.85" customHeight="1">
      <c r="A170" s="99"/>
      <c r="B170" s="99"/>
      <c r="C170" s="99"/>
      <c r="D170" s="100"/>
      <c r="E170" s="101"/>
      <c r="F170" s="101"/>
      <c r="G170" s="101"/>
      <c r="H170" s="101"/>
      <c r="I170" s="95"/>
      <c r="J170" s="96"/>
      <c r="K170" s="97"/>
      <c r="L170" s="95"/>
      <c r="M170" s="96"/>
      <c r="N170" s="97"/>
      <c r="O170" s="97"/>
      <c r="P170" s="97"/>
      <c r="Q170" s="97"/>
      <c r="R170" s="97"/>
      <c r="S170" s="97"/>
      <c r="T170" s="97"/>
      <c r="U170" s="97"/>
      <c r="V170" s="97"/>
      <c r="W170" s="97"/>
      <c r="X170" s="128"/>
    </row>
    <row r="171" spans="1:24" s="14" customFormat="1" ht="14.85" customHeight="1">
      <c r="A171" s="99"/>
      <c r="B171" s="99"/>
      <c r="C171" s="99"/>
      <c r="D171" s="100"/>
      <c r="E171" s="101"/>
      <c r="F171" s="101"/>
      <c r="G171" s="101"/>
      <c r="H171" s="101"/>
      <c r="I171" s="95"/>
      <c r="J171" s="96"/>
      <c r="K171" s="97"/>
      <c r="L171" s="95"/>
      <c r="M171" s="96"/>
      <c r="N171" s="97"/>
      <c r="O171" s="97"/>
      <c r="P171" s="97"/>
      <c r="Q171" s="97"/>
      <c r="R171" s="97"/>
      <c r="S171" s="97"/>
      <c r="T171" s="97"/>
      <c r="U171" s="97"/>
      <c r="V171" s="97"/>
      <c r="W171" s="97"/>
      <c r="X171" s="128"/>
    </row>
    <row r="172" spans="1:24" s="14" customFormat="1" ht="14.85" customHeight="1">
      <c r="A172" s="99"/>
      <c r="B172" s="99"/>
      <c r="C172" s="99"/>
      <c r="D172" s="100"/>
      <c r="E172" s="101"/>
      <c r="F172" s="101"/>
      <c r="G172" s="101"/>
      <c r="H172" s="101"/>
      <c r="I172" s="95"/>
      <c r="J172" s="96"/>
      <c r="K172" s="97"/>
      <c r="L172" s="95"/>
      <c r="M172" s="96"/>
      <c r="N172" s="97"/>
      <c r="O172" s="97"/>
      <c r="P172" s="97"/>
      <c r="Q172" s="97"/>
      <c r="R172" s="97"/>
      <c r="S172" s="97"/>
      <c r="T172" s="97"/>
      <c r="U172" s="97"/>
      <c r="V172" s="97"/>
      <c r="W172" s="97"/>
      <c r="X172" s="128"/>
    </row>
    <row r="173" spans="1:24" s="14" customFormat="1" ht="14.85" customHeight="1">
      <c r="A173" s="99"/>
      <c r="B173" s="99"/>
      <c r="C173" s="99"/>
      <c r="D173" s="100"/>
      <c r="E173" s="101"/>
      <c r="F173" s="101"/>
      <c r="G173" s="101"/>
      <c r="H173" s="101"/>
      <c r="I173" s="95"/>
      <c r="J173" s="96"/>
      <c r="K173" s="97"/>
      <c r="L173" s="95"/>
      <c r="M173" s="96"/>
      <c r="N173" s="97"/>
      <c r="O173" s="97"/>
      <c r="P173" s="97"/>
      <c r="Q173" s="97"/>
      <c r="R173" s="97"/>
      <c r="S173" s="97"/>
      <c r="T173" s="97"/>
      <c r="U173" s="97"/>
      <c r="V173" s="97"/>
      <c r="W173" s="97"/>
      <c r="X173" s="128"/>
    </row>
    <row r="174" spans="1:24" s="14" customFormat="1" ht="14.85" customHeight="1">
      <c r="A174" s="99"/>
      <c r="B174" s="99"/>
      <c r="C174" s="99"/>
      <c r="D174" s="100"/>
      <c r="E174" s="101"/>
      <c r="F174" s="101"/>
      <c r="G174" s="101"/>
      <c r="H174" s="101"/>
      <c r="I174" s="95"/>
      <c r="J174" s="96"/>
      <c r="K174" s="97"/>
      <c r="L174" s="95"/>
      <c r="M174" s="96"/>
      <c r="N174" s="97"/>
      <c r="O174" s="97"/>
      <c r="P174" s="97"/>
      <c r="Q174" s="97"/>
      <c r="R174" s="97"/>
      <c r="S174" s="97"/>
      <c r="T174" s="97"/>
      <c r="U174" s="97"/>
      <c r="V174" s="97"/>
      <c r="W174" s="97"/>
      <c r="X174" s="128"/>
    </row>
    <row r="175" spans="1:24" s="14" customFormat="1" ht="14.85" customHeight="1">
      <c r="A175" s="99"/>
      <c r="B175" s="99"/>
      <c r="C175" s="99"/>
      <c r="D175" s="100"/>
      <c r="E175" s="101"/>
      <c r="F175" s="101"/>
      <c r="G175" s="101"/>
      <c r="H175" s="101"/>
      <c r="I175" s="95"/>
      <c r="J175" s="96"/>
      <c r="K175" s="97"/>
      <c r="L175" s="95"/>
      <c r="M175" s="96"/>
      <c r="N175" s="97"/>
      <c r="O175" s="97"/>
      <c r="P175" s="97"/>
      <c r="Q175" s="97"/>
      <c r="R175" s="97"/>
      <c r="S175" s="97"/>
      <c r="T175" s="97"/>
      <c r="U175" s="97"/>
      <c r="V175" s="97"/>
      <c r="W175" s="97"/>
      <c r="X175" s="128"/>
    </row>
    <row r="176" spans="1:24" s="14" customFormat="1" ht="14.85" customHeight="1">
      <c r="A176" s="99"/>
      <c r="B176" s="99"/>
      <c r="C176" s="99"/>
      <c r="D176" s="100"/>
      <c r="E176" s="101"/>
      <c r="F176" s="101"/>
      <c r="G176" s="101"/>
      <c r="H176" s="101"/>
      <c r="I176" s="95"/>
      <c r="J176" s="96"/>
      <c r="K176" s="97"/>
      <c r="L176" s="95"/>
      <c r="M176" s="96"/>
      <c r="N176" s="97"/>
      <c r="O176" s="97"/>
      <c r="P176" s="97"/>
      <c r="Q176" s="97"/>
      <c r="R176" s="97"/>
      <c r="S176" s="97"/>
      <c r="T176" s="97"/>
      <c r="U176" s="97"/>
      <c r="V176" s="97"/>
      <c r="W176" s="97"/>
      <c r="X176" s="128"/>
    </row>
    <row r="177" spans="1:24" s="14" customFormat="1" ht="14.85" customHeight="1">
      <c r="A177" s="99"/>
      <c r="B177" s="99"/>
      <c r="C177" s="99"/>
      <c r="D177" s="100"/>
      <c r="E177" s="101"/>
      <c r="F177" s="101"/>
      <c r="G177" s="101"/>
      <c r="H177" s="101"/>
      <c r="I177" s="95"/>
      <c r="J177" s="96"/>
      <c r="K177" s="97"/>
      <c r="L177" s="95"/>
      <c r="M177" s="96"/>
      <c r="N177" s="97"/>
      <c r="O177" s="97"/>
      <c r="P177" s="97"/>
      <c r="Q177" s="97"/>
      <c r="R177" s="97"/>
      <c r="S177" s="97"/>
      <c r="T177" s="97"/>
      <c r="U177" s="97"/>
      <c r="V177" s="97"/>
      <c r="W177" s="97"/>
      <c r="X177" s="128"/>
    </row>
    <row r="178" spans="1:24" s="14" customFormat="1" ht="14.85" customHeight="1">
      <c r="A178" s="99"/>
      <c r="B178" s="99"/>
      <c r="C178" s="99"/>
      <c r="D178" s="100"/>
      <c r="E178" s="101"/>
      <c r="F178" s="101"/>
      <c r="G178" s="101"/>
      <c r="H178" s="101"/>
      <c r="I178" s="95"/>
      <c r="J178" s="96"/>
      <c r="K178" s="97"/>
      <c r="L178" s="95"/>
      <c r="M178" s="96"/>
      <c r="N178" s="97"/>
      <c r="O178" s="97"/>
      <c r="P178" s="97"/>
      <c r="Q178" s="97"/>
      <c r="R178" s="97"/>
      <c r="S178" s="97"/>
      <c r="T178" s="97"/>
      <c r="U178" s="97"/>
      <c r="V178" s="97"/>
      <c r="W178" s="97"/>
      <c r="X178" s="128"/>
    </row>
    <row r="179" spans="1:24" s="14" customFormat="1" ht="14.85" customHeight="1">
      <c r="A179" s="99"/>
      <c r="B179" s="99"/>
      <c r="C179" s="99"/>
      <c r="D179" s="100"/>
      <c r="E179" s="101"/>
      <c r="F179" s="101"/>
      <c r="G179" s="101"/>
      <c r="H179" s="101"/>
      <c r="I179" s="95"/>
      <c r="J179" s="96"/>
      <c r="K179" s="97"/>
      <c r="L179" s="95"/>
      <c r="M179" s="96"/>
      <c r="N179" s="97"/>
      <c r="O179" s="97"/>
      <c r="P179" s="97"/>
      <c r="Q179" s="97"/>
      <c r="R179" s="97"/>
      <c r="S179" s="97"/>
      <c r="T179" s="97"/>
      <c r="U179" s="97"/>
      <c r="V179" s="97"/>
      <c r="W179" s="97"/>
      <c r="X179" s="128"/>
    </row>
    <row r="180" spans="1:24" s="14" customFormat="1" ht="14.85" customHeight="1">
      <c r="A180" s="99"/>
      <c r="B180" s="99"/>
      <c r="C180" s="99"/>
      <c r="D180" s="100"/>
      <c r="E180" s="101"/>
      <c r="F180" s="101"/>
      <c r="G180" s="101"/>
      <c r="H180" s="101"/>
      <c r="I180" s="95"/>
      <c r="J180" s="96"/>
      <c r="K180" s="97"/>
      <c r="L180" s="95"/>
      <c r="M180" s="96"/>
      <c r="N180" s="97"/>
      <c r="O180" s="97"/>
      <c r="P180" s="97"/>
      <c r="Q180" s="97"/>
      <c r="R180" s="97"/>
      <c r="S180" s="97"/>
      <c r="T180" s="97"/>
      <c r="U180" s="97"/>
      <c r="V180" s="97"/>
      <c r="W180" s="97"/>
      <c r="X180" s="128"/>
    </row>
    <row r="181" spans="1:24" s="14" customFormat="1" ht="14.85" customHeight="1">
      <c r="A181" s="99"/>
      <c r="B181" s="99"/>
      <c r="C181" s="99"/>
      <c r="D181" s="100"/>
      <c r="E181" s="101"/>
      <c r="F181" s="101"/>
      <c r="G181" s="101"/>
      <c r="H181" s="101"/>
      <c r="I181" s="95"/>
      <c r="J181" s="96"/>
      <c r="K181" s="97"/>
      <c r="L181" s="95"/>
      <c r="M181" s="96"/>
      <c r="N181" s="97"/>
      <c r="O181" s="97"/>
      <c r="P181" s="97"/>
      <c r="Q181" s="97"/>
      <c r="R181" s="97"/>
      <c r="S181" s="97"/>
      <c r="T181" s="97"/>
      <c r="U181" s="97"/>
      <c r="V181" s="97"/>
      <c r="W181" s="97"/>
      <c r="X181" s="128"/>
    </row>
    <row r="182" spans="1:24" s="14" customFormat="1" ht="14.85" customHeight="1">
      <c r="A182" s="99"/>
      <c r="B182" s="99"/>
      <c r="C182" s="99"/>
      <c r="D182" s="100"/>
      <c r="E182" s="101"/>
      <c r="F182" s="101"/>
      <c r="G182" s="101"/>
      <c r="H182" s="101"/>
      <c r="I182" s="95"/>
      <c r="J182" s="96"/>
      <c r="K182" s="97"/>
      <c r="L182" s="95"/>
      <c r="M182" s="96"/>
      <c r="N182" s="97"/>
      <c r="O182" s="97"/>
      <c r="P182" s="97"/>
      <c r="Q182" s="97"/>
      <c r="R182" s="97"/>
      <c r="S182" s="97"/>
      <c r="T182" s="97"/>
      <c r="U182" s="97"/>
      <c r="V182" s="97"/>
      <c r="W182" s="97"/>
      <c r="X182" s="128"/>
    </row>
    <row r="183" spans="1:24" s="14" customFormat="1" ht="14.85" customHeight="1">
      <c r="A183" s="99"/>
      <c r="B183" s="99"/>
      <c r="C183" s="99"/>
      <c r="D183" s="100"/>
      <c r="E183" s="101"/>
      <c r="F183" s="101"/>
      <c r="G183" s="101"/>
      <c r="H183" s="101"/>
      <c r="I183" s="95"/>
      <c r="J183" s="96"/>
      <c r="K183" s="97"/>
      <c r="L183" s="95"/>
      <c r="M183" s="96"/>
      <c r="N183" s="97"/>
      <c r="O183" s="97"/>
      <c r="P183" s="97"/>
      <c r="Q183" s="97"/>
      <c r="R183" s="97"/>
      <c r="S183" s="97"/>
      <c r="T183" s="97"/>
      <c r="U183" s="97"/>
      <c r="V183" s="97"/>
      <c r="W183" s="97"/>
      <c r="X183" s="128"/>
    </row>
    <row r="184" spans="1:24" s="14" customFormat="1" ht="14.85" customHeight="1">
      <c r="A184" s="99"/>
      <c r="B184" s="99"/>
      <c r="C184" s="99"/>
      <c r="D184" s="100"/>
      <c r="E184" s="101"/>
      <c r="F184" s="101"/>
      <c r="G184" s="101"/>
      <c r="H184" s="101"/>
      <c r="I184" s="95"/>
      <c r="J184" s="96"/>
      <c r="K184" s="97"/>
      <c r="L184" s="95"/>
      <c r="M184" s="96"/>
      <c r="N184" s="97"/>
      <c r="O184" s="97"/>
      <c r="P184" s="97"/>
      <c r="Q184" s="97"/>
      <c r="R184" s="97"/>
      <c r="S184" s="97"/>
      <c r="T184" s="97"/>
      <c r="U184" s="97"/>
      <c r="V184" s="97"/>
      <c r="W184" s="97"/>
      <c r="X184" s="128"/>
    </row>
    <row r="185" spans="1:24" s="14" customFormat="1" ht="14.85" customHeight="1">
      <c r="A185" s="99"/>
      <c r="B185" s="99"/>
      <c r="C185" s="99"/>
      <c r="D185" s="100"/>
      <c r="E185" s="101"/>
      <c r="F185" s="101"/>
      <c r="G185" s="101"/>
      <c r="H185" s="101"/>
      <c r="I185" s="95"/>
      <c r="J185" s="96"/>
      <c r="K185" s="97"/>
      <c r="L185" s="95"/>
      <c r="M185" s="96"/>
      <c r="N185" s="97"/>
      <c r="O185" s="97"/>
      <c r="P185" s="97"/>
      <c r="Q185" s="97"/>
      <c r="R185" s="97"/>
      <c r="S185" s="97"/>
      <c r="T185" s="97"/>
      <c r="U185" s="97"/>
      <c r="V185" s="97"/>
      <c r="W185" s="97"/>
      <c r="X185" s="128"/>
    </row>
    <row r="186" spans="1:24" s="14" customFormat="1" ht="14.85" customHeight="1">
      <c r="A186" s="99"/>
      <c r="B186" s="99"/>
      <c r="C186" s="99"/>
      <c r="D186" s="100"/>
      <c r="E186" s="101"/>
      <c r="F186" s="101"/>
      <c r="G186" s="101"/>
      <c r="H186" s="101"/>
      <c r="I186" s="95"/>
      <c r="J186" s="96"/>
      <c r="K186" s="97"/>
      <c r="L186" s="95"/>
      <c r="M186" s="96"/>
      <c r="N186" s="97"/>
      <c r="O186" s="97"/>
      <c r="P186" s="97"/>
      <c r="Q186" s="97"/>
      <c r="R186" s="97"/>
      <c r="S186" s="97"/>
      <c r="T186" s="97"/>
      <c r="U186" s="97"/>
      <c r="V186" s="97"/>
      <c r="W186" s="97"/>
      <c r="X186" s="128"/>
    </row>
    <row r="187" spans="1:24" s="14" customFormat="1" ht="14.85" customHeight="1">
      <c r="A187" s="99"/>
      <c r="B187" s="99"/>
      <c r="C187" s="99"/>
      <c r="D187" s="100"/>
      <c r="E187" s="101"/>
      <c r="F187" s="101"/>
      <c r="G187" s="101"/>
      <c r="H187" s="101"/>
      <c r="I187" s="95"/>
      <c r="J187" s="96"/>
      <c r="K187" s="97"/>
      <c r="L187" s="59"/>
      <c r="M187" s="54"/>
      <c r="N187" s="61"/>
      <c r="O187" s="61"/>
      <c r="P187" s="61"/>
      <c r="Q187" s="61"/>
      <c r="R187" s="61"/>
      <c r="S187" s="61"/>
      <c r="T187" s="61"/>
      <c r="U187" s="61"/>
      <c r="V187" s="61"/>
      <c r="W187" s="61"/>
      <c r="X187" s="128"/>
    </row>
    <row r="188" spans="1:24" s="14" customFormat="1" ht="14.85" customHeight="1">
      <c r="A188" s="99"/>
      <c r="B188" s="99"/>
      <c r="C188" s="99"/>
      <c r="D188" s="100"/>
      <c r="E188" s="101"/>
      <c r="F188" s="101"/>
      <c r="G188" s="101"/>
      <c r="H188" s="101"/>
      <c r="I188" s="95"/>
      <c r="J188" s="96"/>
      <c r="K188" s="97"/>
      <c r="L188" s="59"/>
      <c r="M188" s="54"/>
      <c r="N188" s="61"/>
      <c r="O188" s="61"/>
      <c r="P188" s="61"/>
      <c r="Q188" s="61"/>
      <c r="R188" s="61"/>
      <c r="S188" s="61"/>
      <c r="T188" s="61"/>
      <c r="U188" s="61"/>
      <c r="V188" s="61"/>
      <c r="W188" s="61"/>
      <c r="X188" s="128"/>
    </row>
    <row r="189" spans="1:24" s="14" customFormat="1" ht="14.85" customHeight="1">
      <c r="A189" s="94"/>
      <c r="B189" s="94"/>
      <c r="C189" s="94"/>
      <c r="D189" s="57"/>
      <c r="E189" s="60"/>
      <c r="F189" s="101"/>
      <c r="G189" s="101"/>
      <c r="H189" s="101"/>
      <c r="I189" s="95"/>
      <c r="J189" s="96"/>
      <c r="K189" s="97"/>
      <c r="L189" s="59"/>
      <c r="M189" s="54"/>
      <c r="N189" s="61"/>
      <c r="O189" s="61"/>
      <c r="P189" s="61"/>
      <c r="Q189" s="61"/>
      <c r="R189" s="61"/>
      <c r="S189" s="61"/>
      <c r="T189" s="61"/>
      <c r="U189" s="61"/>
      <c r="V189" s="61"/>
      <c r="W189" s="61"/>
      <c r="X189" s="128"/>
    </row>
    <row r="190" spans="1:24" s="14" customFormat="1" ht="14.85" customHeight="1">
      <c r="A190" s="94"/>
      <c r="B190" s="94"/>
      <c r="C190" s="94"/>
      <c r="D190" s="57"/>
      <c r="E190" s="60"/>
      <c r="F190" s="101"/>
      <c r="G190" s="101"/>
      <c r="H190" s="101"/>
      <c r="I190" s="95"/>
      <c r="J190" s="96"/>
      <c r="K190" s="97"/>
      <c r="L190" s="59"/>
      <c r="M190" s="54"/>
      <c r="N190" s="61"/>
      <c r="O190" s="61"/>
      <c r="P190" s="61"/>
      <c r="Q190" s="61"/>
      <c r="R190" s="61"/>
      <c r="S190" s="61"/>
      <c r="T190" s="61"/>
      <c r="U190" s="61"/>
      <c r="V190" s="61"/>
      <c r="W190" s="61"/>
      <c r="X190" s="128"/>
    </row>
    <row r="191" spans="1:24" s="14" customFormat="1" ht="14.85" customHeight="1">
      <c r="A191" s="94"/>
      <c r="B191" s="94"/>
      <c r="C191" s="94"/>
      <c r="D191" s="57"/>
      <c r="E191" s="60"/>
      <c r="F191" s="60"/>
      <c r="G191" s="101"/>
      <c r="H191" s="101"/>
      <c r="I191" s="95"/>
      <c r="J191" s="96"/>
      <c r="K191" s="97"/>
      <c r="L191" s="59"/>
      <c r="M191" s="54"/>
      <c r="N191" s="61"/>
      <c r="O191" s="61"/>
      <c r="P191" s="61"/>
      <c r="Q191" s="61"/>
      <c r="R191" s="61"/>
      <c r="S191" s="61"/>
      <c r="T191" s="61"/>
      <c r="U191" s="61"/>
      <c r="V191" s="61"/>
      <c r="W191" s="61"/>
      <c r="X191" s="128"/>
    </row>
    <row r="192" spans="1:24" s="14" customFormat="1" ht="14.85" customHeight="1">
      <c r="A192" s="94"/>
      <c r="B192" s="94"/>
      <c r="C192" s="94"/>
      <c r="D192" s="57"/>
      <c r="E192" s="60"/>
      <c r="F192" s="60"/>
      <c r="G192" s="60"/>
      <c r="H192" s="60"/>
      <c r="I192" s="59"/>
      <c r="J192" s="54"/>
      <c r="K192" s="61"/>
      <c r="L192" s="59"/>
      <c r="M192" s="54"/>
      <c r="N192" s="61"/>
      <c r="O192" s="61"/>
      <c r="P192" s="61"/>
      <c r="Q192" s="61"/>
      <c r="R192" s="61"/>
      <c r="S192" s="61"/>
      <c r="T192" s="61"/>
      <c r="U192" s="61"/>
      <c r="V192" s="61"/>
      <c r="W192" s="61"/>
      <c r="X192" s="128"/>
    </row>
    <row r="193" spans="1:24" s="14" customFormat="1" ht="14.85" customHeight="1">
      <c r="A193" s="94"/>
      <c r="B193" s="94"/>
      <c r="C193" s="94"/>
      <c r="D193" s="57"/>
      <c r="E193" s="60"/>
      <c r="F193" s="60"/>
      <c r="G193" s="60"/>
      <c r="H193" s="60"/>
      <c r="I193" s="59"/>
      <c r="J193" s="54"/>
      <c r="K193" s="61"/>
      <c r="L193" s="59"/>
      <c r="M193" s="54"/>
      <c r="N193" s="61"/>
      <c r="O193" s="61"/>
      <c r="P193" s="61"/>
      <c r="Q193" s="61"/>
      <c r="R193" s="61"/>
      <c r="S193" s="61"/>
      <c r="T193" s="61"/>
      <c r="U193" s="61"/>
      <c r="V193" s="61"/>
      <c r="W193" s="61"/>
      <c r="X193" s="128"/>
    </row>
    <row r="194" spans="1:24" s="14" customFormat="1" ht="14.85" customHeight="1">
      <c r="A194" s="94"/>
      <c r="B194" s="94"/>
      <c r="C194" s="94"/>
      <c r="D194" s="57"/>
      <c r="E194" s="60"/>
      <c r="F194" s="60"/>
      <c r="G194" s="60"/>
      <c r="H194" s="60"/>
      <c r="I194" s="59"/>
      <c r="J194" s="54"/>
      <c r="K194" s="61"/>
      <c r="L194" s="59"/>
      <c r="M194" s="54"/>
      <c r="N194" s="61"/>
      <c r="O194" s="61"/>
      <c r="P194" s="61"/>
      <c r="Q194" s="61"/>
      <c r="R194" s="61"/>
      <c r="S194" s="61"/>
      <c r="T194" s="61"/>
      <c r="U194" s="61"/>
      <c r="V194" s="61"/>
      <c r="W194" s="61"/>
      <c r="X194" s="128"/>
    </row>
    <row r="195" spans="1:24" s="14" customFormat="1" ht="14.85" customHeight="1">
      <c r="A195" s="94"/>
      <c r="B195" s="94"/>
      <c r="C195" s="94"/>
      <c r="D195" s="57"/>
      <c r="E195" s="60"/>
      <c r="F195" s="60"/>
      <c r="G195" s="60"/>
      <c r="H195" s="60"/>
      <c r="I195" s="59"/>
      <c r="J195" s="54"/>
      <c r="K195" s="61"/>
      <c r="L195" s="59"/>
      <c r="M195" s="54"/>
      <c r="N195" s="61"/>
      <c r="O195" s="61"/>
      <c r="P195" s="61"/>
      <c r="Q195" s="61"/>
      <c r="R195" s="61"/>
      <c r="S195" s="61"/>
      <c r="T195" s="61"/>
      <c r="U195" s="61"/>
      <c r="V195" s="61"/>
      <c r="W195" s="61"/>
      <c r="X195" s="128"/>
    </row>
    <row r="196" spans="1:24" s="14" customFormat="1" ht="14.85" customHeight="1">
      <c r="A196" s="94"/>
      <c r="B196" s="94"/>
      <c r="C196" s="94"/>
      <c r="D196" s="57"/>
      <c r="E196" s="60"/>
      <c r="F196" s="60"/>
      <c r="G196" s="60"/>
      <c r="H196" s="60"/>
      <c r="I196" s="59"/>
      <c r="J196" s="54"/>
      <c r="K196" s="61"/>
      <c r="L196" s="59"/>
      <c r="M196" s="54"/>
      <c r="N196" s="61"/>
      <c r="O196" s="61"/>
      <c r="P196" s="61"/>
      <c r="Q196" s="61"/>
      <c r="R196" s="61"/>
      <c r="S196" s="61"/>
      <c r="T196" s="61"/>
      <c r="U196" s="61"/>
      <c r="V196" s="61"/>
      <c r="W196" s="61"/>
      <c r="X196" s="128"/>
    </row>
    <row r="197" spans="1:24" s="14" customFormat="1" ht="14.85" customHeight="1">
      <c r="A197" s="94"/>
      <c r="B197" s="94"/>
      <c r="C197" s="94"/>
      <c r="D197" s="57"/>
      <c r="E197" s="60"/>
      <c r="F197" s="60"/>
      <c r="G197" s="60"/>
      <c r="H197" s="60"/>
      <c r="I197" s="59"/>
      <c r="J197" s="54"/>
      <c r="K197" s="61"/>
      <c r="L197" s="59"/>
      <c r="M197" s="54"/>
      <c r="N197" s="61"/>
      <c r="O197" s="61"/>
      <c r="P197" s="61"/>
      <c r="Q197" s="61"/>
      <c r="R197" s="61"/>
      <c r="S197" s="61"/>
      <c r="T197" s="61"/>
      <c r="U197" s="61"/>
      <c r="V197" s="61"/>
      <c r="W197" s="61"/>
      <c r="X197" s="128"/>
    </row>
  </sheetData>
  <mergeCells count="49">
    <mergeCell ref="M74:N74"/>
    <mergeCell ref="M46:N46"/>
    <mergeCell ref="M49:N49"/>
    <mergeCell ref="M39:N39"/>
    <mergeCell ref="M72:N72"/>
    <mergeCell ref="M50:N50"/>
    <mergeCell ref="M52:N52"/>
    <mergeCell ref="M45:N45"/>
    <mergeCell ref="M51:N51"/>
    <mergeCell ref="M71:N71"/>
    <mergeCell ref="M68:N68"/>
    <mergeCell ref="M69:N69"/>
    <mergeCell ref="M61:N61"/>
    <mergeCell ref="M18:N18"/>
    <mergeCell ref="L6:N6"/>
    <mergeCell ref="L2:W3"/>
    <mergeCell ref="M8:N8"/>
    <mergeCell ref="L7:N7"/>
    <mergeCell ref="M13:O13"/>
    <mergeCell ref="M14:O14"/>
    <mergeCell ref="M15:O15"/>
    <mergeCell ref="M17:O17"/>
    <mergeCell ref="M11:O11"/>
    <mergeCell ref="I18:K18"/>
    <mergeCell ref="E2:E3"/>
    <mergeCell ref="A5:C5"/>
    <mergeCell ref="B6:C6"/>
    <mergeCell ref="G2:G3"/>
    <mergeCell ref="F2:F3"/>
    <mergeCell ref="A18:C18"/>
    <mergeCell ref="A1:D1"/>
    <mergeCell ref="A2:C2"/>
    <mergeCell ref="A4:C4"/>
    <mergeCell ref="D2:D3"/>
    <mergeCell ref="I2:K3"/>
    <mergeCell ref="B19:C19"/>
    <mergeCell ref="A64:C64"/>
    <mergeCell ref="B65:C65"/>
    <mergeCell ref="A61:C61"/>
    <mergeCell ref="B62:C62"/>
    <mergeCell ref="B37:B39"/>
    <mergeCell ref="M25:N25"/>
    <mergeCell ref="M26:N26"/>
    <mergeCell ref="M30:N30"/>
    <mergeCell ref="M31:N31"/>
    <mergeCell ref="J37:K37"/>
    <mergeCell ref="M29:N29"/>
    <mergeCell ref="M32:N32"/>
    <mergeCell ref="M33:N33"/>
  </mergeCells>
  <phoneticPr fontId="3" type="noConversion"/>
  <pageMargins left="0.25" right="0.25" top="0.75" bottom="0.75" header="0.3" footer="0.3"/>
  <pageSetup paperSize="9" scale="97" fitToHeight="0" orientation="portrait" horizontalDpi="300" verticalDpi="300" r:id="rId1"/>
  <headerFooter scaleWithDoc="0" alignWithMargins="0"/>
  <ignoredErrors>
    <ignoredError sqref="W52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7"/>
  </sheetPr>
  <dimension ref="A1:AC237"/>
  <sheetViews>
    <sheetView showGridLines="0" tabSelected="1" topLeftCell="A73" zoomScaleNormal="100" workbookViewId="0">
      <selection activeCell="AD92" sqref="AD92"/>
    </sheetView>
  </sheetViews>
  <sheetFormatPr defaultRowHeight="11.25" customHeight="1"/>
  <cols>
    <col min="1" max="2" width="3.5546875" style="94" customWidth="1"/>
    <col min="3" max="3" width="14.21875" style="94" bestFit="1" customWidth="1"/>
    <col min="4" max="4" width="7.5546875" style="57" bestFit="1" customWidth="1"/>
    <col min="5" max="5" width="7.5546875" style="60" bestFit="1" customWidth="1"/>
    <col min="6" max="6" width="15.77734375" style="60" hidden="1" customWidth="1"/>
    <col min="7" max="7" width="6" style="60" bestFit="1" customWidth="1"/>
    <col min="8" max="8" width="14.77734375" style="60" hidden="1" customWidth="1"/>
    <col min="9" max="9" width="1.6640625" style="54" hidden="1" customWidth="1"/>
    <col min="10" max="10" width="1.6640625" style="110" hidden="1" customWidth="1"/>
    <col min="11" max="11" width="26.88671875" style="54" hidden="1" customWidth="1"/>
    <col min="12" max="12" width="10.77734375" style="62" hidden="1" customWidth="1"/>
    <col min="13" max="13" width="1.77734375" style="54" customWidth="1"/>
    <col min="14" max="14" width="11" style="54" customWidth="1"/>
    <col min="15" max="15" width="6" style="54" bestFit="1" customWidth="1"/>
    <col min="16" max="16" width="1.77734375" style="54" customWidth="1"/>
    <col min="17" max="17" width="6.109375" style="54" customWidth="1"/>
    <col min="18" max="18" width="2.44140625" style="54" customWidth="1"/>
    <col min="19" max="19" width="3.88671875" style="54" customWidth="1"/>
    <col min="20" max="20" width="2.77734375" style="54" customWidth="1"/>
    <col min="21" max="21" width="8.88671875" style="54" bestFit="1" customWidth="1"/>
    <col min="22" max="22" width="11.109375" style="1" hidden="1" customWidth="1"/>
    <col min="23" max="23" width="1.6640625" style="2" hidden="1" customWidth="1"/>
    <col min="24" max="24" width="1.6640625" style="16" hidden="1" customWidth="1"/>
    <col min="25" max="25" width="15.44140625" style="2" hidden="1" customWidth="1"/>
    <col min="26" max="26" width="9.6640625" style="3" hidden="1" customWidth="1"/>
    <col min="27" max="27" width="10.109375" style="2" customWidth="1"/>
    <col min="28" max="28" width="10.109375" style="6" customWidth="1"/>
    <col min="29" max="16384" width="8.88671875" style="2"/>
  </cols>
  <sheetData>
    <row r="1" spans="1:29" ht="24" customHeight="1">
      <c r="A1" s="877" t="s">
        <v>127</v>
      </c>
      <c r="B1" s="877"/>
      <c r="C1" s="877"/>
      <c r="D1" s="877"/>
      <c r="U1" s="190" t="s">
        <v>152</v>
      </c>
    </row>
    <row r="2" spans="1:29" s="4" customFormat="1" ht="15" customHeight="1">
      <c r="A2" s="847" t="s">
        <v>113</v>
      </c>
      <c r="B2" s="848"/>
      <c r="C2" s="849"/>
      <c r="D2" s="900" t="s">
        <v>128</v>
      </c>
      <c r="E2" s="896" t="s">
        <v>129</v>
      </c>
      <c r="F2" s="902" t="s">
        <v>114</v>
      </c>
      <c r="G2" s="865"/>
      <c r="H2" s="111" t="s">
        <v>115</v>
      </c>
      <c r="I2" s="898" t="s">
        <v>126</v>
      </c>
      <c r="J2" s="888"/>
      <c r="K2" s="888"/>
      <c r="L2" s="888"/>
      <c r="M2" s="888" t="s">
        <v>151</v>
      </c>
      <c r="N2" s="888"/>
      <c r="O2" s="888"/>
      <c r="P2" s="888"/>
      <c r="Q2" s="888"/>
      <c r="R2" s="888"/>
      <c r="S2" s="889"/>
      <c r="T2" s="889"/>
      <c r="U2" s="890"/>
      <c r="V2" s="208" t="s">
        <v>51</v>
      </c>
      <c r="W2" s="882" t="s">
        <v>52</v>
      </c>
      <c r="X2" s="882"/>
      <c r="Y2" s="882"/>
      <c r="Z2" s="883"/>
      <c r="AB2" s="7"/>
    </row>
    <row r="3" spans="1:29" s="4" customFormat="1" ht="15" customHeight="1">
      <c r="A3" s="106" t="s">
        <v>116</v>
      </c>
      <c r="B3" s="107" t="s">
        <v>117</v>
      </c>
      <c r="C3" s="222" t="s">
        <v>118</v>
      </c>
      <c r="D3" s="901"/>
      <c r="E3" s="897"/>
      <c r="F3" s="903"/>
      <c r="G3" s="866"/>
      <c r="H3" s="125" t="s">
        <v>119</v>
      </c>
      <c r="I3" s="899"/>
      <c r="J3" s="891"/>
      <c r="K3" s="891"/>
      <c r="L3" s="891"/>
      <c r="M3" s="891"/>
      <c r="N3" s="891"/>
      <c r="O3" s="891"/>
      <c r="P3" s="891"/>
      <c r="Q3" s="891"/>
      <c r="R3" s="891"/>
      <c r="S3" s="892"/>
      <c r="T3" s="892"/>
      <c r="U3" s="893"/>
      <c r="V3" s="209" t="s">
        <v>53</v>
      </c>
      <c r="W3" s="884"/>
      <c r="X3" s="884"/>
      <c r="Y3" s="884"/>
      <c r="Z3" s="885"/>
      <c r="AB3" s="7"/>
    </row>
    <row r="4" spans="1:29" s="4" customFormat="1" ht="15" customHeight="1">
      <c r="A4" s="894" t="s">
        <v>132</v>
      </c>
      <c r="B4" s="895"/>
      <c r="C4" s="895"/>
      <c r="D4" s="249">
        <f>D5+D48+D52+D98+D108+D101</f>
        <v>2518616.0239999997</v>
      </c>
      <c r="E4" s="394">
        <f>SUM(E5,E48,E52,E98,E101,E105)</f>
        <v>2504672.6360000004</v>
      </c>
      <c r="F4" s="250" t="e">
        <f t="shared" ref="F4:F13" si="0">E4-V4</f>
        <v>#REF!</v>
      </c>
      <c r="G4" s="251">
        <f>(D4-E4)</f>
        <v>13943.387999999337</v>
      </c>
      <c r="H4" s="252" t="e">
        <f>H5+#REF!+#REF!+H122+H125</f>
        <v>#REF!</v>
      </c>
      <c r="I4" s="253"/>
      <c r="J4" s="254"/>
      <c r="K4" s="253"/>
      <c r="L4" s="255"/>
      <c r="M4" s="256"/>
      <c r="N4" s="254"/>
      <c r="O4" s="254"/>
      <c r="P4" s="254"/>
      <c r="Q4" s="254"/>
      <c r="R4" s="254"/>
      <c r="S4" s="254"/>
      <c r="T4" s="254"/>
      <c r="U4" s="257"/>
      <c r="V4" s="210" t="e">
        <f>V5+#REF!+#REF!+V125+V128</f>
        <v>#REF!</v>
      </c>
      <c r="W4" s="23"/>
      <c r="X4" s="24"/>
      <c r="Y4" s="25"/>
      <c r="Z4" s="26"/>
      <c r="AB4" s="7"/>
    </row>
    <row r="5" spans="1:29" ht="15" customHeight="1">
      <c r="A5" s="867" t="s">
        <v>22</v>
      </c>
      <c r="B5" s="838"/>
      <c r="C5" s="838"/>
      <c r="D5" s="258">
        <f>D6+D22+D25</f>
        <v>264651</v>
      </c>
      <c r="E5" s="395">
        <f>SUM(E6,E22,E25)</f>
        <v>263681.565</v>
      </c>
      <c r="F5" s="259" t="e">
        <f t="shared" si="0"/>
        <v>#REF!</v>
      </c>
      <c r="G5" s="251">
        <f t="shared" ref="G5:G54" si="1">(D5-E5)</f>
        <v>969.43499999999767</v>
      </c>
      <c r="H5" s="260" t="e">
        <f>H6+H22+H26</f>
        <v>#REF!</v>
      </c>
      <c r="I5" s="261"/>
      <c r="J5" s="248"/>
      <c r="K5" s="261"/>
      <c r="L5" s="262"/>
      <c r="M5" s="263"/>
      <c r="N5" s="248"/>
      <c r="O5" s="248"/>
      <c r="P5" s="248"/>
      <c r="Q5" s="248"/>
      <c r="R5" s="248"/>
      <c r="S5" s="248"/>
      <c r="T5" s="248"/>
      <c r="U5" s="264"/>
      <c r="V5" s="211" t="e">
        <f>V6+V22+V26</f>
        <v>#REF!</v>
      </c>
      <c r="W5" s="28"/>
      <c r="X5" s="24"/>
      <c r="Y5" s="29"/>
      <c r="Z5" s="30"/>
    </row>
    <row r="6" spans="1:29" ht="15" customHeight="1">
      <c r="A6" s="224"/>
      <c r="B6" s="838" t="s">
        <v>174</v>
      </c>
      <c r="C6" s="838"/>
      <c r="D6" s="258">
        <f>D7+D14+D15+D21</f>
        <v>241052</v>
      </c>
      <c r="E6" s="446">
        <f>SUM(E7,E14,E15,E21)</f>
        <v>241052.30000000002</v>
      </c>
      <c r="F6" s="259" t="e">
        <f t="shared" si="0"/>
        <v>#REF!</v>
      </c>
      <c r="G6" s="251">
        <v>0</v>
      </c>
      <c r="H6" s="260" t="e">
        <f>H7+#REF!++#REF!+H15+#REF!+#REF!+H21</f>
        <v>#REF!</v>
      </c>
      <c r="I6" s="261"/>
      <c r="J6" s="248"/>
      <c r="K6" s="261"/>
      <c r="L6" s="262"/>
      <c r="M6" s="263"/>
      <c r="N6" s="248"/>
      <c r="O6" s="248"/>
      <c r="P6" s="248"/>
      <c r="Q6" s="248"/>
      <c r="R6" s="248"/>
      <c r="S6" s="248"/>
      <c r="T6" s="248"/>
      <c r="U6" s="264"/>
      <c r="V6" s="211" t="e">
        <f>V7+#REF!++#REF!+V15+#REF!+#REF!+V21</f>
        <v>#REF!</v>
      </c>
      <c r="W6" s="28"/>
      <c r="X6" s="24"/>
      <c r="Y6" s="29"/>
      <c r="Z6" s="30"/>
      <c r="AC6" s="5"/>
    </row>
    <row r="7" spans="1:29" ht="15" customHeight="1">
      <c r="A7" s="137"/>
      <c r="B7" s="225"/>
      <c r="C7" s="223" t="s">
        <v>175</v>
      </c>
      <c r="D7" s="265">
        <v>205512</v>
      </c>
      <c r="E7" s="395">
        <f>SUM(U8:U13)/1000</f>
        <v>205512</v>
      </c>
      <c r="F7" s="259">
        <f t="shared" si="0"/>
        <v>-355076238</v>
      </c>
      <c r="G7" s="251">
        <f t="shared" si="1"/>
        <v>0</v>
      </c>
      <c r="H7" s="266">
        <f>L7</f>
        <v>355281750</v>
      </c>
      <c r="I7" s="872" t="s">
        <v>13</v>
      </c>
      <c r="J7" s="872"/>
      <c r="K7" s="872"/>
      <c r="L7" s="267">
        <f>L8</f>
        <v>355281750</v>
      </c>
      <c r="M7" s="268" t="s">
        <v>13</v>
      </c>
      <c r="N7" s="269"/>
      <c r="O7" s="269"/>
      <c r="P7" s="269"/>
      <c r="Q7" s="269"/>
      <c r="R7" s="269"/>
      <c r="S7" s="269"/>
      <c r="T7" s="269"/>
      <c r="U7" s="270"/>
      <c r="V7" s="207">
        <f>Z7</f>
        <v>355281750</v>
      </c>
      <c r="W7" s="886" t="s">
        <v>13</v>
      </c>
      <c r="X7" s="880"/>
      <c r="Y7" s="880"/>
      <c r="Z7" s="30">
        <f>Z8</f>
        <v>355281750</v>
      </c>
      <c r="AC7" s="5"/>
    </row>
    <row r="8" spans="1:29" ht="15" customHeight="1">
      <c r="A8" s="137"/>
      <c r="B8" s="138"/>
      <c r="C8" s="138"/>
      <c r="D8" s="271"/>
      <c r="E8" s="396"/>
      <c r="F8" s="272">
        <f t="shared" si="0"/>
        <v>0</v>
      </c>
      <c r="G8" s="347"/>
      <c r="H8" s="273"/>
      <c r="I8" s="248" t="s">
        <v>0</v>
      </c>
      <c r="J8" s="906" t="s">
        <v>1</v>
      </c>
      <c r="K8" s="906"/>
      <c r="L8" s="267">
        <v>355281750</v>
      </c>
      <c r="M8" s="274" t="s">
        <v>0</v>
      </c>
      <c r="N8" s="275" t="s">
        <v>159</v>
      </c>
      <c r="O8" s="494">
        <f>U8/Q8/S8/1000</f>
        <v>5313</v>
      </c>
      <c r="P8" s="276" t="s">
        <v>171</v>
      </c>
      <c r="Q8" s="417">
        <v>12</v>
      </c>
      <c r="R8" s="276" t="s">
        <v>171</v>
      </c>
      <c r="S8" s="418">
        <v>1</v>
      </c>
      <c r="T8" s="276" t="s">
        <v>235</v>
      </c>
      <c r="U8" s="277">
        <v>63756000</v>
      </c>
      <c r="V8" s="206"/>
      <c r="W8" s="35" t="s">
        <v>0</v>
      </c>
      <c r="X8" s="905" t="s">
        <v>1</v>
      </c>
      <c r="Y8" s="905"/>
      <c r="Z8" s="30">
        <v>355281750</v>
      </c>
      <c r="AC8" s="5"/>
    </row>
    <row r="9" spans="1:29" ht="15" customHeight="1">
      <c r="A9" s="137"/>
      <c r="B9" s="138"/>
      <c r="C9" s="138"/>
      <c r="D9" s="271"/>
      <c r="E9" s="397"/>
      <c r="F9" s="272">
        <f t="shared" si="0"/>
        <v>0</v>
      </c>
      <c r="G9" s="348"/>
      <c r="H9" s="273"/>
      <c r="I9" s="248"/>
      <c r="J9" s="278"/>
      <c r="K9" s="278"/>
      <c r="L9" s="267"/>
      <c r="M9" s="274" t="s">
        <v>0</v>
      </c>
      <c r="N9" s="362" t="s">
        <v>312</v>
      </c>
      <c r="O9" s="494">
        <f t="shared" ref="O9:O13" si="2">U9/Q9/S9/1000</f>
        <v>2851</v>
      </c>
      <c r="P9" s="276" t="s">
        <v>171</v>
      </c>
      <c r="Q9" s="417">
        <v>12</v>
      </c>
      <c r="R9" s="276" t="s">
        <v>171</v>
      </c>
      <c r="S9" s="418">
        <v>1</v>
      </c>
      <c r="T9" s="276" t="s">
        <v>235</v>
      </c>
      <c r="U9" s="277">
        <v>34212000</v>
      </c>
      <c r="V9" s="206"/>
      <c r="W9" s="35"/>
      <c r="X9" s="194"/>
      <c r="Y9" s="194"/>
      <c r="Z9" s="30"/>
      <c r="AC9" s="5"/>
    </row>
    <row r="10" spans="1:29" ht="15" customHeight="1">
      <c r="A10" s="137"/>
      <c r="B10" s="138"/>
      <c r="C10" s="138"/>
      <c r="D10" s="271"/>
      <c r="E10" s="397"/>
      <c r="F10" s="272">
        <f t="shared" si="0"/>
        <v>0</v>
      </c>
      <c r="G10" s="348"/>
      <c r="H10" s="273"/>
      <c r="I10" s="248"/>
      <c r="J10" s="278"/>
      <c r="K10" s="278"/>
      <c r="L10" s="267"/>
      <c r="M10" s="274" t="s">
        <v>0</v>
      </c>
      <c r="N10" s="362" t="s">
        <v>313</v>
      </c>
      <c r="O10" s="494">
        <f t="shared" si="2"/>
        <v>2384</v>
      </c>
      <c r="P10" s="276" t="s">
        <v>171</v>
      </c>
      <c r="Q10" s="417">
        <v>12</v>
      </c>
      <c r="R10" s="276" t="s">
        <v>171</v>
      </c>
      <c r="S10" s="418">
        <v>1</v>
      </c>
      <c r="T10" s="276" t="s">
        <v>235</v>
      </c>
      <c r="U10" s="277">
        <v>28608000</v>
      </c>
      <c r="V10" s="206"/>
      <c r="W10" s="35"/>
      <c r="X10" s="194"/>
      <c r="Y10" s="194"/>
      <c r="Z10" s="30"/>
      <c r="AC10" s="5"/>
    </row>
    <row r="11" spans="1:29" ht="15" customHeight="1">
      <c r="A11" s="137"/>
      <c r="B11" s="138"/>
      <c r="C11" s="138"/>
      <c r="D11" s="271"/>
      <c r="E11" s="397"/>
      <c r="F11" s="272">
        <f t="shared" si="0"/>
        <v>0</v>
      </c>
      <c r="G11" s="348"/>
      <c r="H11" s="273"/>
      <c r="I11" s="248"/>
      <c r="J11" s="278"/>
      <c r="K11" s="278"/>
      <c r="L11" s="267"/>
      <c r="M11" s="274" t="s">
        <v>0</v>
      </c>
      <c r="N11" s="362" t="s">
        <v>314</v>
      </c>
      <c r="O11" s="494">
        <f t="shared" si="2"/>
        <v>2384</v>
      </c>
      <c r="P11" s="276" t="s">
        <v>171</v>
      </c>
      <c r="Q11" s="417">
        <v>12</v>
      </c>
      <c r="R11" s="276" t="s">
        <v>171</v>
      </c>
      <c r="S11" s="418">
        <v>1</v>
      </c>
      <c r="T11" s="276" t="s">
        <v>235</v>
      </c>
      <c r="U11" s="277">
        <v>28608000</v>
      </c>
      <c r="V11" s="206"/>
      <c r="W11" s="35"/>
      <c r="X11" s="194"/>
      <c r="Y11" s="194"/>
      <c r="Z11" s="30"/>
      <c r="AC11" s="5"/>
    </row>
    <row r="12" spans="1:29" ht="15" customHeight="1">
      <c r="A12" s="137"/>
      <c r="B12" s="138"/>
      <c r="C12" s="138"/>
      <c r="D12" s="271"/>
      <c r="E12" s="397"/>
      <c r="F12" s="272"/>
      <c r="G12" s="348"/>
      <c r="H12" s="273"/>
      <c r="I12" s="248"/>
      <c r="J12" s="362"/>
      <c r="K12" s="362"/>
      <c r="L12" s="267"/>
      <c r="M12" s="274" t="s">
        <v>0</v>
      </c>
      <c r="N12" s="362" t="s">
        <v>241</v>
      </c>
      <c r="O12" s="494">
        <f t="shared" si="2"/>
        <v>2157</v>
      </c>
      <c r="P12" s="276" t="s">
        <v>171</v>
      </c>
      <c r="Q12" s="417">
        <v>12</v>
      </c>
      <c r="R12" s="276" t="s">
        <v>171</v>
      </c>
      <c r="S12" s="418">
        <v>1</v>
      </c>
      <c r="T12" s="276" t="s">
        <v>234</v>
      </c>
      <c r="U12" s="277">
        <v>25884000</v>
      </c>
      <c r="V12" s="206"/>
      <c r="W12" s="35"/>
      <c r="X12" s="361"/>
      <c r="Y12" s="361"/>
      <c r="Z12" s="30"/>
      <c r="AC12" s="5"/>
    </row>
    <row r="13" spans="1:29" ht="15" customHeight="1">
      <c r="A13" s="137"/>
      <c r="B13" s="138"/>
      <c r="C13" s="138"/>
      <c r="D13" s="271"/>
      <c r="E13" s="398"/>
      <c r="F13" s="272">
        <f t="shared" si="0"/>
        <v>0</v>
      </c>
      <c r="G13" s="251"/>
      <c r="H13" s="273"/>
      <c r="I13" s="248"/>
      <c r="J13" s="278"/>
      <c r="K13" s="278"/>
      <c r="L13" s="267"/>
      <c r="M13" s="274" t="s">
        <v>0</v>
      </c>
      <c r="N13" s="362" t="s">
        <v>241</v>
      </c>
      <c r="O13" s="494">
        <f t="shared" si="2"/>
        <v>2037</v>
      </c>
      <c r="P13" s="276" t="s">
        <v>171</v>
      </c>
      <c r="Q13" s="417">
        <v>12</v>
      </c>
      <c r="R13" s="276" t="s">
        <v>171</v>
      </c>
      <c r="S13" s="418">
        <v>1</v>
      </c>
      <c r="T13" s="276" t="s">
        <v>235</v>
      </c>
      <c r="U13" s="277">
        <v>24444000</v>
      </c>
      <c r="V13" s="206"/>
      <c r="W13" s="35"/>
      <c r="X13" s="194"/>
      <c r="Y13" s="194"/>
      <c r="Z13" s="30"/>
      <c r="AC13" s="5"/>
    </row>
    <row r="14" spans="1:29" ht="15" customHeight="1">
      <c r="A14" s="137"/>
      <c r="B14" s="138"/>
      <c r="C14" s="225" t="s">
        <v>176</v>
      </c>
      <c r="D14" s="279">
        <v>17126</v>
      </c>
      <c r="E14" s="395">
        <f>SUM(U14)/1000</f>
        <v>17125.98</v>
      </c>
      <c r="F14" s="280"/>
      <c r="G14" s="251">
        <v>0</v>
      </c>
      <c r="H14" s="273"/>
      <c r="I14" s="248"/>
      <c r="J14" s="278"/>
      <c r="K14" s="278"/>
      <c r="L14" s="267"/>
      <c r="M14" s="263" t="s">
        <v>54</v>
      </c>
      <c r="N14" s="281" t="s">
        <v>55</v>
      </c>
      <c r="O14" s="282"/>
      <c r="P14" s="283"/>
      <c r="Q14" s="282">
        <f>U14/S14/1000</f>
        <v>1427.165</v>
      </c>
      <c r="R14" s="283" t="s">
        <v>172</v>
      </c>
      <c r="S14" s="289">
        <v>12</v>
      </c>
      <c r="T14" s="337" t="s">
        <v>235</v>
      </c>
      <c r="U14" s="284">
        <v>17125980</v>
      </c>
      <c r="V14" s="206"/>
      <c r="W14" s="35"/>
      <c r="X14" s="49"/>
      <c r="Y14" s="49"/>
      <c r="Z14" s="30"/>
      <c r="AC14" s="5"/>
    </row>
    <row r="15" spans="1:29" ht="15" customHeight="1">
      <c r="A15" s="137"/>
      <c r="B15" s="138"/>
      <c r="C15" s="223" t="s">
        <v>177</v>
      </c>
      <c r="D15" s="265">
        <v>18334</v>
      </c>
      <c r="E15" s="395">
        <f>SUM(U16:U20)/1000</f>
        <v>18334.32</v>
      </c>
      <c r="F15" s="259" t="e">
        <f t="shared" ref="F15:F23" si="3">E15-V15</f>
        <v>#REF!</v>
      </c>
      <c r="G15" s="251">
        <v>0</v>
      </c>
      <c r="H15" s="266" t="e">
        <f>L15</f>
        <v>#REF!</v>
      </c>
      <c r="I15" s="261" t="s">
        <v>2</v>
      </c>
      <c r="J15" s="248"/>
      <c r="K15" s="285"/>
      <c r="L15" s="267" t="e">
        <f>#REF!+L16+#REF!+#REF!+L18+L19+L20+#REF!+#REF!+#REF!</f>
        <v>#REF!</v>
      </c>
      <c r="M15" s="286"/>
      <c r="N15" s="281"/>
      <c r="O15" s="281"/>
      <c r="P15" s="281"/>
      <c r="Q15" s="281"/>
      <c r="R15" s="281"/>
      <c r="S15" s="248"/>
      <c r="T15" s="248"/>
      <c r="U15" s="264"/>
      <c r="V15" s="207" t="e">
        <f>Z15</f>
        <v>#REF!</v>
      </c>
      <c r="W15" s="28" t="s">
        <v>2</v>
      </c>
      <c r="X15" s="24"/>
      <c r="Y15" s="33"/>
      <c r="Z15" s="30" t="e">
        <f>#REF!+Z16+#REF!+#REF!+Z18+Z19+Z20+#REF!+#REF!+#REF!</f>
        <v>#REF!</v>
      </c>
    </row>
    <row r="16" spans="1:29" ht="15" customHeight="1">
      <c r="A16" s="137"/>
      <c r="B16" s="138"/>
      <c r="C16" s="138"/>
      <c r="D16" s="271"/>
      <c r="E16" s="396"/>
      <c r="F16" s="250">
        <f>E16-V16</f>
        <v>0</v>
      </c>
      <c r="G16" s="347"/>
      <c r="H16" s="273"/>
      <c r="I16" s="248" t="s">
        <v>0</v>
      </c>
      <c r="J16" s="872" t="s">
        <v>3</v>
      </c>
      <c r="K16" s="872"/>
      <c r="L16" s="267">
        <v>30616500</v>
      </c>
      <c r="M16" s="274" t="s">
        <v>0</v>
      </c>
      <c r="N16" s="281" t="s">
        <v>57</v>
      </c>
      <c r="O16" s="287"/>
      <c r="P16" s="276"/>
      <c r="Q16" s="287">
        <f>U16/S16/1000</f>
        <v>664.79</v>
      </c>
      <c r="R16" s="276" t="s">
        <v>171</v>
      </c>
      <c r="S16" s="289">
        <v>12</v>
      </c>
      <c r="T16" s="366" t="s">
        <v>235</v>
      </c>
      <c r="U16" s="288">
        <v>7977480</v>
      </c>
      <c r="V16" s="206"/>
      <c r="W16" s="35" t="s">
        <v>0</v>
      </c>
      <c r="X16" s="880" t="s">
        <v>3</v>
      </c>
      <c r="Y16" s="880"/>
      <c r="Z16" s="30">
        <v>30616500</v>
      </c>
    </row>
    <row r="17" spans="1:28" ht="15" customHeight="1">
      <c r="A17" s="137"/>
      <c r="B17" s="138"/>
      <c r="C17" s="138"/>
      <c r="D17" s="271"/>
      <c r="E17" s="397"/>
      <c r="F17" s="250">
        <f t="shared" si="3"/>
        <v>0</v>
      </c>
      <c r="G17" s="348"/>
      <c r="H17" s="273"/>
      <c r="I17" s="248"/>
      <c r="J17" s="285"/>
      <c r="K17" s="285"/>
      <c r="L17" s="267"/>
      <c r="M17" s="274" t="s">
        <v>0</v>
      </c>
      <c r="N17" s="285" t="s">
        <v>224</v>
      </c>
      <c r="O17" s="282"/>
      <c r="P17" s="276"/>
      <c r="Q17" s="282">
        <v>407</v>
      </c>
      <c r="R17" s="276" t="s">
        <v>171</v>
      </c>
      <c r="S17" s="289">
        <v>12</v>
      </c>
      <c r="T17" s="367" t="s">
        <v>235</v>
      </c>
      <c r="U17" s="288">
        <v>6288180</v>
      </c>
      <c r="V17" s="206"/>
      <c r="W17" s="35"/>
      <c r="X17" s="196"/>
      <c r="Y17" s="196"/>
      <c r="Z17" s="30"/>
    </row>
    <row r="18" spans="1:28" ht="15" customHeight="1">
      <c r="A18" s="137"/>
      <c r="B18" s="138"/>
      <c r="C18" s="138"/>
      <c r="D18" s="271"/>
      <c r="E18" s="397"/>
      <c r="F18" s="259">
        <f t="shared" si="3"/>
        <v>0</v>
      </c>
      <c r="G18" s="348"/>
      <c r="H18" s="273"/>
      <c r="I18" s="248" t="s">
        <v>0</v>
      </c>
      <c r="J18" s="261" t="s">
        <v>36</v>
      </c>
      <c r="K18" s="261"/>
      <c r="L18" s="267">
        <v>7488330</v>
      </c>
      <c r="M18" s="274" t="s">
        <v>0</v>
      </c>
      <c r="N18" s="261" t="s">
        <v>160</v>
      </c>
      <c r="O18" s="282"/>
      <c r="P18" s="276"/>
      <c r="Q18" s="282">
        <f>U18/S18/1000</f>
        <v>34.29</v>
      </c>
      <c r="R18" s="276" t="s">
        <v>171</v>
      </c>
      <c r="S18" s="289">
        <v>12</v>
      </c>
      <c r="T18" s="367" t="s">
        <v>235</v>
      </c>
      <c r="U18" s="288">
        <v>411480</v>
      </c>
      <c r="V18" s="206"/>
      <c r="W18" s="35" t="s">
        <v>0</v>
      </c>
      <c r="X18" s="29" t="s">
        <v>46</v>
      </c>
      <c r="Y18" s="29"/>
      <c r="Z18" s="30">
        <v>7488330</v>
      </c>
    </row>
    <row r="19" spans="1:28" ht="15" customHeight="1">
      <c r="A19" s="137"/>
      <c r="B19" s="138"/>
      <c r="C19" s="138"/>
      <c r="D19" s="271"/>
      <c r="E19" s="397"/>
      <c r="F19" s="259">
        <f>E19-V19</f>
        <v>0</v>
      </c>
      <c r="G19" s="348"/>
      <c r="H19" s="273"/>
      <c r="I19" s="248" t="s">
        <v>0</v>
      </c>
      <c r="J19" s="868" t="s">
        <v>4</v>
      </c>
      <c r="K19" s="868"/>
      <c r="L19" s="267">
        <v>6540000</v>
      </c>
      <c r="M19" s="274" t="s">
        <v>0</v>
      </c>
      <c r="N19" s="261" t="s">
        <v>58</v>
      </c>
      <c r="O19" s="282"/>
      <c r="P19" s="276"/>
      <c r="Q19" s="282">
        <f>U19/S19/1000</f>
        <v>128.785</v>
      </c>
      <c r="R19" s="276" t="s">
        <v>171</v>
      </c>
      <c r="S19" s="289">
        <v>12</v>
      </c>
      <c r="T19" s="368" t="s">
        <v>235</v>
      </c>
      <c r="U19" s="288">
        <v>1545420</v>
      </c>
      <c r="V19" s="206"/>
      <c r="W19" s="35" t="s">
        <v>0</v>
      </c>
      <c r="X19" s="887" t="s">
        <v>4</v>
      </c>
      <c r="Y19" s="887"/>
      <c r="Z19" s="30">
        <v>6540000</v>
      </c>
    </row>
    <row r="20" spans="1:28" s="4" customFormat="1" ht="15" customHeight="1">
      <c r="A20" s="137"/>
      <c r="B20" s="138"/>
      <c r="C20" s="138"/>
      <c r="D20" s="271"/>
      <c r="E20" s="398"/>
      <c r="F20" s="259">
        <f t="shared" si="3"/>
        <v>0</v>
      </c>
      <c r="G20" s="251"/>
      <c r="H20" s="273"/>
      <c r="I20" s="248" t="s">
        <v>0</v>
      </c>
      <c r="J20" s="868" t="s">
        <v>5</v>
      </c>
      <c r="K20" s="868"/>
      <c r="L20" s="267">
        <v>9607330</v>
      </c>
      <c r="M20" s="274" t="s">
        <v>0</v>
      </c>
      <c r="N20" s="261" t="s">
        <v>47</v>
      </c>
      <c r="O20" s="282"/>
      <c r="P20" s="276"/>
      <c r="Q20" s="282">
        <f>U20/S20/1000</f>
        <v>175.98</v>
      </c>
      <c r="R20" s="276" t="s">
        <v>171</v>
      </c>
      <c r="S20" s="289">
        <v>12</v>
      </c>
      <c r="T20" s="369" t="s">
        <v>235</v>
      </c>
      <c r="U20" s="288">
        <v>2111760</v>
      </c>
      <c r="V20" s="206"/>
      <c r="W20" s="35" t="s">
        <v>0</v>
      </c>
      <c r="X20" s="887" t="s">
        <v>5</v>
      </c>
      <c r="Y20" s="887"/>
      <c r="Z20" s="30">
        <v>9607330</v>
      </c>
      <c r="AB20" s="7"/>
    </row>
    <row r="21" spans="1:28" ht="15" customHeight="1">
      <c r="A21" s="137"/>
      <c r="B21" s="138"/>
      <c r="C21" s="223" t="s">
        <v>214</v>
      </c>
      <c r="D21" s="265">
        <v>80</v>
      </c>
      <c r="E21" s="395">
        <f>SUM(U21)/1000</f>
        <v>80</v>
      </c>
      <c r="F21" s="290" t="e">
        <f t="shared" si="3"/>
        <v>#REF!</v>
      </c>
      <c r="G21" s="251">
        <f t="shared" si="1"/>
        <v>0</v>
      </c>
      <c r="H21" s="266" t="e">
        <f>L21</f>
        <v>#REF!</v>
      </c>
      <c r="I21" s="261" t="s">
        <v>59</v>
      </c>
      <c r="J21" s="248"/>
      <c r="K21" s="261"/>
      <c r="L21" s="267" t="e">
        <f>#REF!+#REF!+#REF!+#REF!</f>
        <v>#REF!</v>
      </c>
      <c r="M21" s="263" t="s">
        <v>215</v>
      </c>
      <c r="N21" s="248"/>
      <c r="O21" s="248"/>
      <c r="P21" s="276"/>
      <c r="Q21" s="365">
        <f>U21/S21/1000</f>
        <v>6.666666666666667</v>
      </c>
      <c r="R21" s="276" t="s">
        <v>171</v>
      </c>
      <c r="S21" s="289">
        <v>12</v>
      </c>
      <c r="T21" s="337" t="s">
        <v>235</v>
      </c>
      <c r="U21" s="291">
        <v>80000</v>
      </c>
      <c r="V21" s="207" t="e">
        <f>Z21</f>
        <v>#REF!</v>
      </c>
      <c r="W21" s="28" t="s">
        <v>59</v>
      </c>
      <c r="X21" s="24"/>
      <c r="Y21" s="29"/>
      <c r="Z21" s="30" t="e">
        <f>#REF!+#REF!+#REF!+#REF!</f>
        <v>#REF!</v>
      </c>
    </row>
    <row r="22" spans="1:28" ht="15" customHeight="1">
      <c r="A22" s="137"/>
      <c r="B22" s="838" t="s">
        <v>178</v>
      </c>
      <c r="C22" s="838"/>
      <c r="D22" s="265">
        <f>SUM(D23:D24)</f>
        <v>840</v>
      </c>
      <c r="E22" s="395">
        <f>SUM(E23:E24)</f>
        <v>744.73</v>
      </c>
      <c r="F22" s="259" t="e">
        <f t="shared" si="3"/>
        <v>#REF!</v>
      </c>
      <c r="G22" s="251">
        <f t="shared" si="1"/>
        <v>95.269999999999982</v>
      </c>
      <c r="H22" s="260" t="e">
        <f>H23+H24+H25</f>
        <v>#REF!</v>
      </c>
      <c r="I22" s="261"/>
      <c r="J22" s="248"/>
      <c r="K22" s="261"/>
      <c r="L22" s="267"/>
      <c r="M22" s="268"/>
      <c r="N22" s="292"/>
      <c r="O22" s="248"/>
      <c r="P22" s="248"/>
      <c r="Q22" s="248"/>
      <c r="R22" s="248"/>
      <c r="S22" s="248"/>
      <c r="T22" s="248"/>
      <c r="U22" s="264"/>
      <c r="V22" s="211" t="e">
        <f>V23+V24+V25</f>
        <v>#REF!</v>
      </c>
      <c r="W22" s="28"/>
      <c r="X22" s="24"/>
      <c r="Y22" s="29"/>
      <c r="Z22" s="30"/>
    </row>
    <row r="23" spans="1:28" ht="15" customHeight="1">
      <c r="A23" s="137"/>
      <c r="B23" s="225"/>
      <c r="C23" s="223" t="s">
        <v>179</v>
      </c>
      <c r="D23" s="265">
        <v>440</v>
      </c>
      <c r="E23" s="395">
        <f>U23/1000</f>
        <v>396.73</v>
      </c>
      <c r="F23" s="259" t="e">
        <f t="shared" si="3"/>
        <v>#REF!</v>
      </c>
      <c r="G23" s="251">
        <f t="shared" si="1"/>
        <v>43.269999999999982</v>
      </c>
      <c r="H23" s="266" t="e">
        <f>L23</f>
        <v>#REF!</v>
      </c>
      <c r="I23" s="261" t="s">
        <v>60</v>
      </c>
      <c r="J23" s="248"/>
      <c r="K23" s="261"/>
      <c r="L23" s="267" t="e">
        <f>SUM(#REF!)</f>
        <v>#REF!</v>
      </c>
      <c r="M23" s="263" t="s">
        <v>60</v>
      </c>
      <c r="N23" s="248"/>
      <c r="O23" s="248"/>
      <c r="P23" s="248"/>
      <c r="Q23" s="371">
        <v>52</v>
      </c>
      <c r="R23" s="276" t="s">
        <v>171</v>
      </c>
      <c r="S23" s="289">
        <v>12</v>
      </c>
      <c r="T23" s="337" t="s">
        <v>235</v>
      </c>
      <c r="U23" s="284">
        <v>396730</v>
      </c>
      <c r="V23" s="207" t="e">
        <f>Z23</f>
        <v>#REF!</v>
      </c>
      <c r="W23" s="28" t="s">
        <v>60</v>
      </c>
      <c r="X23" s="24"/>
      <c r="Y23" s="29"/>
      <c r="Z23" s="30" t="e">
        <f>SUM(#REF!)</f>
        <v>#REF!</v>
      </c>
    </row>
    <row r="24" spans="1:28" ht="15" customHeight="1">
      <c r="A24" s="137"/>
      <c r="B24" s="226"/>
      <c r="C24" s="223" t="s">
        <v>180</v>
      </c>
      <c r="D24" s="265">
        <v>400</v>
      </c>
      <c r="E24" s="395">
        <f t="shared" ref="E24" si="4">U24/1000</f>
        <v>348</v>
      </c>
      <c r="F24" s="290">
        <f>E24-V25</f>
        <v>348</v>
      </c>
      <c r="G24" s="251">
        <f t="shared" si="1"/>
        <v>52</v>
      </c>
      <c r="H24" s="260">
        <f>L24</f>
        <v>1270440</v>
      </c>
      <c r="I24" s="261" t="s">
        <v>61</v>
      </c>
      <c r="J24" s="248"/>
      <c r="K24" s="261"/>
      <c r="L24" s="267">
        <v>1270440</v>
      </c>
      <c r="M24" s="263" t="s">
        <v>62</v>
      </c>
      <c r="N24" s="248"/>
      <c r="O24" s="248"/>
      <c r="P24" s="248"/>
      <c r="Q24" s="301">
        <f>U24/S24/1000</f>
        <v>87</v>
      </c>
      <c r="R24" s="276" t="s">
        <v>171</v>
      </c>
      <c r="S24" s="303">
        <v>4</v>
      </c>
      <c r="T24" s="337" t="s">
        <v>235</v>
      </c>
      <c r="U24" s="284">
        <v>348000</v>
      </c>
      <c r="V24" s="211">
        <f>Z24</f>
        <v>1270440</v>
      </c>
      <c r="W24" s="28" t="s">
        <v>61</v>
      </c>
      <c r="X24" s="24"/>
      <c r="Y24" s="29"/>
      <c r="Z24" s="30">
        <v>1270440</v>
      </c>
    </row>
    <row r="25" spans="1:28" ht="15" customHeight="1">
      <c r="A25" s="137"/>
      <c r="B25" s="878" t="s">
        <v>181</v>
      </c>
      <c r="C25" s="878"/>
      <c r="D25" s="294">
        <f>D26+D28+D35+D40+D45+D47</f>
        <v>22759</v>
      </c>
      <c r="E25" s="395">
        <f>SUM(E26,E28,E35,E40,E45,E47)</f>
        <v>21884.535</v>
      </c>
      <c r="F25" s="272" t="e">
        <f>E25-V26</f>
        <v>#REF!</v>
      </c>
      <c r="G25" s="251">
        <f t="shared" si="1"/>
        <v>874.46500000000015</v>
      </c>
      <c r="H25" s="260">
        <f>L25</f>
        <v>0</v>
      </c>
      <c r="I25" s="261" t="s">
        <v>62</v>
      </c>
      <c r="J25" s="248"/>
      <c r="K25" s="261"/>
      <c r="L25" s="267">
        <v>0</v>
      </c>
      <c r="M25" s="263"/>
      <c r="N25" s="248"/>
      <c r="O25" s="248"/>
      <c r="P25" s="248"/>
      <c r="Q25" s="248"/>
      <c r="R25" s="248"/>
      <c r="S25" s="248"/>
      <c r="T25" s="248"/>
      <c r="U25" s="264"/>
      <c r="V25" s="207">
        <f>Z25</f>
        <v>0</v>
      </c>
      <c r="W25" s="28" t="s">
        <v>62</v>
      </c>
      <c r="X25" s="24"/>
      <c r="Y25" s="29"/>
      <c r="Z25" s="30">
        <v>0</v>
      </c>
    </row>
    <row r="26" spans="1:28" ht="15" customHeight="1">
      <c r="A26" s="137"/>
      <c r="B26" s="138"/>
      <c r="C26" s="228" t="s">
        <v>182</v>
      </c>
      <c r="D26" s="294">
        <v>840</v>
      </c>
      <c r="E26" s="446">
        <f>SUM(U27:U27)/1000</f>
        <v>572.20000000000005</v>
      </c>
      <c r="F26" s="250">
        <f>E26-V27</f>
        <v>-5919027.7999999998</v>
      </c>
      <c r="G26" s="251">
        <f t="shared" si="1"/>
        <v>267.79999999999995</v>
      </c>
      <c r="H26" s="273" t="e">
        <f>H27+#REF!+#REF!+#REF!+#REF!+#REF!</f>
        <v>#REF!</v>
      </c>
      <c r="I26" s="295"/>
      <c r="J26" s="296"/>
      <c r="K26" s="295"/>
      <c r="L26" s="297"/>
      <c r="M26" s="263" t="s">
        <v>63</v>
      </c>
      <c r="N26" s="248"/>
      <c r="O26" s="248"/>
      <c r="P26" s="248"/>
      <c r="Q26" s="248"/>
      <c r="R26" s="248"/>
      <c r="S26" s="248"/>
      <c r="T26" s="248"/>
      <c r="U26" s="264"/>
      <c r="V26" s="211" t="e">
        <f>V27+#REF!+#REF!+#REF!+#REF!+#REF!</f>
        <v>#REF!</v>
      </c>
      <c r="W26" s="28"/>
      <c r="X26" s="24"/>
      <c r="Y26" s="29"/>
      <c r="Z26" s="30"/>
    </row>
    <row r="27" spans="1:28" ht="15" customHeight="1">
      <c r="A27" s="137"/>
      <c r="B27" s="138"/>
      <c r="C27" s="534"/>
      <c r="D27" s="535"/>
      <c r="E27" s="536"/>
      <c r="F27" s="537">
        <f>E27-V28</f>
        <v>0</v>
      </c>
      <c r="G27" s="504"/>
      <c r="H27" s="273">
        <f>L27</f>
        <v>5919600</v>
      </c>
      <c r="I27" s="298" t="s">
        <v>63</v>
      </c>
      <c r="J27" s="254"/>
      <c r="K27" s="298"/>
      <c r="L27" s="299">
        <f>L28+L29</f>
        <v>5919600</v>
      </c>
      <c r="M27" s="300" t="s">
        <v>0</v>
      </c>
      <c r="N27" s="281" t="s">
        <v>64</v>
      </c>
      <c r="O27" s="281"/>
      <c r="P27" s="281"/>
      <c r="Q27" s="301">
        <f>U27/S27/1000</f>
        <v>114.44</v>
      </c>
      <c r="R27" s="276" t="s">
        <v>171</v>
      </c>
      <c r="S27" s="303">
        <v>5</v>
      </c>
      <c r="T27" s="337" t="s">
        <v>235</v>
      </c>
      <c r="U27" s="284">
        <v>572200</v>
      </c>
      <c r="V27" s="207">
        <f>Z27</f>
        <v>5919600</v>
      </c>
      <c r="W27" s="28" t="s">
        <v>63</v>
      </c>
      <c r="X27" s="24"/>
      <c r="Y27" s="29"/>
      <c r="Z27" s="30">
        <f>Z28+Z29</f>
        <v>5919600</v>
      </c>
    </row>
    <row r="28" spans="1:28" ht="15" customHeight="1">
      <c r="A28" s="137"/>
      <c r="B28" s="138"/>
      <c r="C28" s="356" t="s">
        <v>252</v>
      </c>
      <c r="D28" s="265">
        <v>12333</v>
      </c>
      <c r="E28" s="395">
        <f>SUM(U29:U34)/1000</f>
        <v>11964.705</v>
      </c>
      <c r="F28" s="259">
        <f>E28-V29</f>
        <v>11964.705</v>
      </c>
      <c r="G28" s="251">
        <f t="shared" si="1"/>
        <v>368.29500000000007</v>
      </c>
      <c r="H28" s="304"/>
      <c r="I28" s="248" t="s">
        <v>0</v>
      </c>
      <c r="J28" s="868" t="s">
        <v>64</v>
      </c>
      <c r="K28" s="868"/>
      <c r="L28" s="267">
        <v>5019600</v>
      </c>
      <c r="M28" s="263" t="s">
        <v>6</v>
      </c>
      <c r="N28" s="248"/>
      <c r="O28" s="248"/>
      <c r="P28" s="248"/>
      <c r="Q28" s="248"/>
      <c r="R28" s="248"/>
      <c r="S28" s="248"/>
      <c r="T28" s="248"/>
      <c r="U28" s="264"/>
      <c r="V28" s="213"/>
      <c r="W28" s="35" t="s">
        <v>49</v>
      </c>
      <c r="X28" s="887" t="s">
        <v>64</v>
      </c>
      <c r="Y28" s="887"/>
      <c r="Z28" s="30">
        <v>5019600</v>
      </c>
    </row>
    <row r="29" spans="1:28" ht="15" customHeight="1">
      <c r="A29" s="137"/>
      <c r="B29" s="138"/>
      <c r="C29" s="138"/>
      <c r="D29" s="271"/>
      <c r="E29" s="396"/>
      <c r="F29" s="250" t="e">
        <f>E29-#REF!</f>
        <v>#REF!</v>
      </c>
      <c r="G29" s="347"/>
      <c r="H29" s="293"/>
      <c r="I29" s="248" t="s">
        <v>0</v>
      </c>
      <c r="J29" s="868" t="s">
        <v>37</v>
      </c>
      <c r="K29" s="868"/>
      <c r="L29" s="267">
        <v>900000</v>
      </c>
      <c r="M29" s="300" t="s">
        <v>0</v>
      </c>
      <c r="N29" s="281" t="s">
        <v>315</v>
      </c>
      <c r="O29" s="281"/>
      <c r="P29" s="281"/>
      <c r="Q29" s="302">
        <f>U29/S29/1000</f>
        <v>800</v>
      </c>
      <c r="R29" s="438" t="s">
        <v>171</v>
      </c>
      <c r="S29" s="289">
        <v>12</v>
      </c>
      <c r="T29" s="337" t="s">
        <v>235</v>
      </c>
      <c r="U29" s="284">
        <v>9600000</v>
      </c>
      <c r="V29" s="212"/>
      <c r="W29" s="35" t="s">
        <v>49</v>
      </c>
      <c r="X29" s="887" t="s">
        <v>65</v>
      </c>
      <c r="Y29" s="887"/>
      <c r="Z29" s="30">
        <v>900000</v>
      </c>
    </row>
    <row r="30" spans="1:28" ht="15" customHeight="1">
      <c r="A30" s="137"/>
      <c r="B30" s="138"/>
      <c r="C30" s="138"/>
      <c r="D30" s="271"/>
      <c r="E30" s="397"/>
      <c r="F30" s="259"/>
      <c r="G30" s="348"/>
      <c r="H30" s="273"/>
      <c r="I30" s="261"/>
      <c r="J30" s="248"/>
      <c r="K30" s="261"/>
      <c r="L30" s="267"/>
      <c r="M30" s="300" t="s">
        <v>0</v>
      </c>
      <c r="N30" s="281" t="s">
        <v>66</v>
      </c>
      <c r="O30" s="281"/>
      <c r="P30" s="281"/>
      <c r="Q30" s="302">
        <f t="shared" ref="Q30:Q34" si="5">U30/S30/1000</f>
        <v>1.7920833333333333</v>
      </c>
      <c r="R30" s="438" t="s">
        <v>171</v>
      </c>
      <c r="S30" s="289">
        <v>12</v>
      </c>
      <c r="T30" s="337" t="s">
        <v>235</v>
      </c>
      <c r="U30" s="284">
        <v>21505</v>
      </c>
      <c r="V30" s="206"/>
      <c r="W30" s="28"/>
      <c r="X30" s="24"/>
      <c r="Y30" s="126"/>
      <c r="Z30" s="30"/>
    </row>
    <row r="31" spans="1:28" ht="15" customHeight="1">
      <c r="A31" s="137"/>
      <c r="B31" s="138"/>
      <c r="C31" s="138"/>
      <c r="D31" s="271"/>
      <c r="E31" s="397"/>
      <c r="F31" s="259">
        <f>E31-V32</f>
        <v>0</v>
      </c>
      <c r="G31" s="348"/>
      <c r="H31" s="273"/>
      <c r="I31" s="261" t="s">
        <v>0</v>
      </c>
      <c r="J31" s="868" t="s">
        <v>66</v>
      </c>
      <c r="K31" s="868"/>
      <c r="L31" s="267">
        <v>2206140</v>
      </c>
      <c r="M31" s="300" t="s">
        <v>0</v>
      </c>
      <c r="N31" s="281" t="s">
        <v>161</v>
      </c>
      <c r="O31" s="281"/>
      <c r="P31" s="281"/>
      <c r="Q31" s="302">
        <f t="shared" si="5"/>
        <v>110</v>
      </c>
      <c r="R31" s="438" t="s">
        <v>171</v>
      </c>
      <c r="S31" s="289">
        <v>12</v>
      </c>
      <c r="T31" s="337" t="s">
        <v>235</v>
      </c>
      <c r="U31" s="284">
        <v>1320000</v>
      </c>
      <c r="V31" s="206"/>
      <c r="W31" s="28" t="s">
        <v>49</v>
      </c>
      <c r="X31" s="887" t="s">
        <v>66</v>
      </c>
      <c r="Y31" s="887"/>
      <c r="Z31" s="30">
        <v>2206140</v>
      </c>
      <c r="AB31" s="2"/>
    </row>
    <row r="32" spans="1:28" ht="15" customHeight="1">
      <c r="A32" s="137"/>
      <c r="B32" s="138"/>
      <c r="C32" s="138"/>
      <c r="D32" s="271"/>
      <c r="E32" s="397"/>
      <c r="F32" s="259"/>
      <c r="G32" s="348"/>
      <c r="H32" s="273"/>
      <c r="I32" s="261" t="s">
        <v>0</v>
      </c>
      <c r="J32" s="868" t="s">
        <v>67</v>
      </c>
      <c r="K32" s="868"/>
      <c r="L32" s="267" t="e">
        <f>SUM(#REF!)</f>
        <v>#REF!</v>
      </c>
      <c r="M32" s="300" t="s">
        <v>0</v>
      </c>
      <c r="N32" s="281" t="s">
        <v>162</v>
      </c>
      <c r="O32" s="281"/>
      <c r="P32" s="281"/>
      <c r="Q32" s="302">
        <f t="shared" si="5"/>
        <v>19.899999999999999</v>
      </c>
      <c r="R32" s="438" t="s">
        <v>171</v>
      </c>
      <c r="S32" s="289">
        <v>12</v>
      </c>
      <c r="T32" s="337" t="s">
        <v>235</v>
      </c>
      <c r="U32" s="284">
        <v>238800</v>
      </c>
      <c r="V32" s="206"/>
      <c r="W32" s="28" t="s">
        <v>49</v>
      </c>
      <c r="X32" s="887" t="s">
        <v>67</v>
      </c>
      <c r="Y32" s="887"/>
      <c r="Z32" s="30" t="e">
        <f>SUM(#REF!)</f>
        <v>#REF!</v>
      </c>
      <c r="AB32" s="2"/>
    </row>
    <row r="33" spans="1:28" ht="15" customHeight="1">
      <c r="A33" s="137"/>
      <c r="B33" s="138"/>
      <c r="C33" s="138"/>
      <c r="D33" s="271"/>
      <c r="E33" s="397"/>
      <c r="F33" s="259"/>
      <c r="G33" s="348"/>
      <c r="H33" s="273"/>
      <c r="I33" s="261"/>
      <c r="J33" s="248"/>
      <c r="K33" s="261"/>
      <c r="L33" s="267"/>
      <c r="M33" s="300" t="s">
        <v>0</v>
      </c>
      <c r="N33" s="305" t="s">
        <v>7</v>
      </c>
      <c r="O33" s="305"/>
      <c r="P33" s="305"/>
      <c r="Q33" s="302">
        <f t="shared" si="5"/>
        <v>22.335000000000001</v>
      </c>
      <c r="R33" s="438" t="s">
        <v>171</v>
      </c>
      <c r="S33" s="289">
        <v>12</v>
      </c>
      <c r="T33" s="337" t="s">
        <v>235</v>
      </c>
      <c r="U33" s="284">
        <v>268020</v>
      </c>
      <c r="V33" s="48">
        <v>234000</v>
      </c>
      <c r="W33" s="28"/>
      <c r="X33" s="24"/>
      <c r="Y33" s="29"/>
      <c r="Z33" s="30"/>
      <c r="AB33" s="2"/>
    </row>
    <row r="34" spans="1:28" ht="15" customHeight="1">
      <c r="A34" s="137"/>
      <c r="B34" s="138"/>
      <c r="C34" s="138"/>
      <c r="D34" s="271"/>
      <c r="E34" s="398"/>
      <c r="F34" s="259"/>
      <c r="G34" s="251"/>
      <c r="H34" s="273"/>
      <c r="I34" s="261"/>
      <c r="J34" s="248" t="s">
        <v>21</v>
      </c>
      <c r="K34" s="261" t="s">
        <v>68</v>
      </c>
      <c r="L34" s="267">
        <v>3210500</v>
      </c>
      <c r="M34" s="300" t="s">
        <v>0</v>
      </c>
      <c r="N34" s="305" t="s">
        <v>163</v>
      </c>
      <c r="O34" s="305"/>
      <c r="P34" s="305"/>
      <c r="Q34" s="302">
        <f t="shared" si="5"/>
        <v>64.547499999999999</v>
      </c>
      <c r="R34" s="438" t="s">
        <v>171</v>
      </c>
      <c r="S34" s="289">
        <v>8</v>
      </c>
      <c r="T34" s="370" t="s">
        <v>235</v>
      </c>
      <c r="U34" s="284">
        <v>516380</v>
      </c>
      <c r="V34" s="206"/>
      <c r="W34" s="28"/>
      <c r="X34" s="24" t="s">
        <v>50</v>
      </c>
      <c r="Y34" s="29" t="s">
        <v>68</v>
      </c>
      <c r="Z34" s="30">
        <v>3210500</v>
      </c>
      <c r="AB34" s="2"/>
    </row>
    <row r="35" spans="1:28" ht="15" customHeight="1">
      <c r="A35" s="137"/>
      <c r="B35" s="138"/>
      <c r="C35" s="227" t="s">
        <v>183</v>
      </c>
      <c r="D35" s="265">
        <v>3662</v>
      </c>
      <c r="E35" s="446">
        <f>SUM(U36:U39)/1000</f>
        <v>3515.92</v>
      </c>
      <c r="F35" s="259">
        <f>E35-V36</f>
        <v>3515.92</v>
      </c>
      <c r="G35" s="251">
        <f t="shared" si="1"/>
        <v>146.07999999999993</v>
      </c>
      <c r="H35" s="273"/>
      <c r="I35" s="261"/>
      <c r="J35" s="248" t="s">
        <v>21</v>
      </c>
      <c r="K35" s="261" t="s">
        <v>69</v>
      </c>
      <c r="L35" s="267">
        <v>46700</v>
      </c>
      <c r="M35" s="263" t="s">
        <v>76</v>
      </c>
      <c r="N35" s="248"/>
      <c r="O35" s="248"/>
      <c r="P35" s="248"/>
      <c r="Q35" s="248"/>
      <c r="R35" s="248"/>
      <c r="S35" s="248"/>
      <c r="T35" s="248"/>
      <c r="U35" s="264"/>
      <c r="V35" s="206"/>
      <c r="W35" s="28"/>
      <c r="X35" s="24" t="s">
        <v>50</v>
      </c>
      <c r="Y35" s="29" t="s">
        <v>69</v>
      </c>
      <c r="Z35" s="30">
        <v>46700</v>
      </c>
      <c r="AB35" s="2"/>
    </row>
    <row r="36" spans="1:28" ht="15" customHeight="1">
      <c r="A36" s="137"/>
      <c r="B36" s="138"/>
      <c r="C36" s="138"/>
      <c r="D36" s="271"/>
      <c r="E36" s="396"/>
      <c r="F36" s="250"/>
      <c r="G36" s="347"/>
      <c r="H36" s="273"/>
      <c r="I36" s="261"/>
      <c r="J36" s="248" t="s">
        <v>21</v>
      </c>
      <c r="K36" s="261" t="s">
        <v>40</v>
      </c>
      <c r="L36" s="267">
        <v>99000</v>
      </c>
      <c r="M36" s="300" t="s">
        <v>0</v>
      </c>
      <c r="N36" s="281" t="s">
        <v>77</v>
      </c>
      <c r="O36" s="281"/>
      <c r="P36" s="281"/>
      <c r="Q36" s="419">
        <f>U36/S36/1000</f>
        <v>4</v>
      </c>
      <c r="R36" s="276" t="s">
        <v>171</v>
      </c>
      <c r="S36" s="303">
        <v>1</v>
      </c>
      <c r="T36" s="248" t="s">
        <v>235</v>
      </c>
      <c r="U36" s="284">
        <v>4000</v>
      </c>
      <c r="V36" s="206"/>
      <c r="W36" s="28"/>
      <c r="X36" s="24" t="s">
        <v>50</v>
      </c>
      <c r="Y36" s="29" t="s">
        <v>70</v>
      </c>
      <c r="Z36" s="30">
        <v>99000</v>
      </c>
      <c r="AB36" s="2"/>
    </row>
    <row r="37" spans="1:28" ht="15" customHeight="1">
      <c r="A37" s="137"/>
      <c r="B37" s="138"/>
      <c r="C37" s="138"/>
      <c r="D37" s="271"/>
      <c r="E37" s="397"/>
      <c r="F37" s="259"/>
      <c r="G37" s="348"/>
      <c r="H37" s="273"/>
      <c r="I37" s="261"/>
      <c r="J37" s="248" t="s">
        <v>21</v>
      </c>
      <c r="K37" s="261" t="s">
        <v>41</v>
      </c>
      <c r="L37" s="267">
        <v>43000</v>
      </c>
      <c r="M37" s="300" t="s">
        <v>0</v>
      </c>
      <c r="N37" s="281" t="s">
        <v>317</v>
      </c>
      <c r="O37" s="281"/>
      <c r="P37" s="281"/>
      <c r="Q37" s="419">
        <f>U37/S37/1000</f>
        <v>168.3775</v>
      </c>
      <c r="R37" s="276" t="s">
        <v>171</v>
      </c>
      <c r="S37" s="289">
        <v>12</v>
      </c>
      <c r="T37" s="248" t="s">
        <v>235</v>
      </c>
      <c r="U37" s="284">
        <v>2020530</v>
      </c>
      <c r="V37" s="206"/>
      <c r="W37" s="28"/>
      <c r="X37" s="24" t="s">
        <v>50</v>
      </c>
      <c r="Y37" s="29" t="s">
        <v>71</v>
      </c>
      <c r="Z37" s="30">
        <v>43000</v>
      </c>
      <c r="AB37" s="2"/>
    </row>
    <row r="38" spans="1:28" ht="15" customHeight="1">
      <c r="A38" s="137"/>
      <c r="B38" s="138"/>
      <c r="C38" s="138"/>
      <c r="D38" s="271"/>
      <c r="E38" s="397"/>
      <c r="F38" s="259"/>
      <c r="G38" s="348"/>
      <c r="H38" s="273"/>
      <c r="I38" s="261"/>
      <c r="J38" s="248" t="s">
        <v>21</v>
      </c>
      <c r="K38" s="261" t="s">
        <v>42</v>
      </c>
      <c r="L38" s="267">
        <v>44000</v>
      </c>
      <c r="M38" s="300" t="s">
        <v>0</v>
      </c>
      <c r="N38" s="281" t="s">
        <v>316</v>
      </c>
      <c r="O38" s="281"/>
      <c r="P38" s="281"/>
      <c r="Q38" s="419">
        <f t="shared" ref="Q38:Q39" si="6">U38/S38/1000</f>
        <v>43.398333333333333</v>
      </c>
      <c r="R38" s="276" t="s">
        <v>171</v>
      </c>
      <c r="S38" s="289">
        <v>12</v>
      </c>
      <c r="T38" s="248" t="s">
        <v>235</v>
      </c>
      <c r="U38" s="284">
        <v>520780</v>
      </c>
      <c r="V38" s="206"/>
      <c r="W38" s="28"/>
      <c r="X38" s="24" t="s">
        <v>50</v>
      </c>
      <c r="Y38" s="29" t="s">
        <v>72</v>
      </c>
      <c r="Z38" s="30">
        <v>44000</v>
      </c>
      <c r="AB38" s="2"/>
    </row>
    <row r="39" spans="1:28" ht="15" customHeight="1">
      <c r="A39" s="137"/>
      <c r="B39" s="138"/>
      <c r="C39" s="138"/>
      <c r="D39" s="271"/>
      <c r="E39" s="398"/>
      <c r="F39" s="259"/>
      <c r="G39" s="251"/>
      <c r="H39" s="273"/>
      <c r="I39" s="261"/>
      <c r="J39" s="248" t="s">
        <v>21</v>
      </c>
      <c r="K39" s="261" t="s">
        <v>38</v>
      </c>
      <c r="L39" s="267">
        <v>15000</v>
      </c>
      <c r="M39" s="300" t="s">
        <v>0</v>
      </c>
      <c r="N39" s="305" t="s">
        <v>164</v>
      </c>
      <c r="O39" s="305"/>
      <c r="P39" s="305"/>
      <c r="Q39" s="419">
        <f t="shared" si="6"/>
        <v>80.884166666666673</v>
      </c>
      <c r="R39" s="276" t="s">
        <v>171</v>
      </c>
      <c r="S39" s="289">
        <v>12</v>
      </c>
      <c r="T39" s="248" t="s">
        <v>235</v>
      </c>
      <c r="U39" s="284">
        <v>970610</v>
      </c>
      <c r="V39" s="206"/>
      <c r="W39" s="28"/>
      <c r="X39" s="24" t="s">
        <v>50</v>
      </c>
      <c r="Y39" s="29" t="s">
        <v>73</v>
      </c>
      <c r="Z39" s="30">
        <v>15000</v>
      </c>
      <c r="AB39" s="2"/>
    </row>
    <row r="40" spans="1:28" ht="15" customHeight="1">
      <c r="A40" s="137"/>
      <c r="B40" s="138"/>
      <c r="C40" s="227" t="s">
        <v>184</v>
      </c>
      <c r="D40" s="265">
        <v>4832</v>
      </c>
      <c r="E40" s="446">
        <f>SUM(U41:U44)/1000</f>
        <v>4779.71</v>
      </c>
      <c r="F40" s="259">
        <f>E40-V43</f>
        <v>4779.71</v>
      </c>
      <c r="G40" s="251">
        <f t="shared" si="1"/>
        <v>52.289999999999964</v>
      </c>
      <c r="H40" s="273"/>
      <c r="I40" s="261"/>
      <c r="J40" s="248" t="s">
        <v>21</v>
      </c>
      <c r="K40" s="261" t="s">
        <v>43</v>
      </c>
      <c r="L40" s="267">
        <v>20000</v>
      </c>
      <c r="M40" s="263" t="s">
        <v>78</v>
      </c>
      <c r="N40" s="248"/>
      <c r="O40" s="248"/>
      <c r="P40" s="248"/>
      <c r="Q40" s="248"/>
      <c r="R40" s="248"/>
      <c r="S40" s="248"/>
      <c r="T40" s="248"/>
      <c r="U40" s="264"/>
      <c r="V40" s="206"/>
      <c r="W40" s="28"/>
      <c r="X40" s="24" t="s">
        <v>50</v>
      </c>
      <c r="Y40" s="29" t="s">
        <v>74</v>
      </c>
      <c r="Z40" s="30">
        <v>20000</v>
      </c>
      <c r="AB40" s="2"/>
    </row>
    <row r="41" spans="1:28" ht="15" customHeight="1">
      <c r="A41" s="137"/>
      <c r="B41" s="138"/>
      <c r="C41" s="138"/>
      <c r="D41" s="271"/>
      <c r="E41" s="396"/>
      <c r="F41" s="250"/>
      <c r="G41" s="347"/>
      <c r="H41" s="273"/>
      <c r="I41" s="261"/>
      <c r="J41" s="248"/>
      <c r="K41" s="261"/>
      <c r="L41" s="267"/>
      <c r="M41" s="300" t="s">
        <v>0</v>
      </c>
      <c r="N41" s="285" t="s">
        <v>225</v>
      </c>
      <c r="O41" s="248"/>
      <c r="P41" s="248"/>
      <c r="Q41" s="301">
        <f>U41/S41/1000</f>
        <v>170</v>
      </c>
      <c r="R41" s="276" t="s">
        <v>171</v>
      </c>
      <c r="S41" s="289">
        <v>12</v>
      </c>
      <c r="T41" s="248" t="s">
        <v>235</v>
      </c>
      <c r="U41" s="284">
        <v>2040000</v>
      </c>
      <c r="V41" s="206"/>
      <c r="W41" s="28"/>
      <c r="X41" s="24"/>
      <c r="Y41" s="240"/>
      <c r="Z41" s="30"/>
      <c r="AB41" s="2"/>
    </row>
    <row r="42" spans="1:28" ht="15" customHeight="1">
      <c r="A42" s="137"/>
      <c r="B42" s="138"/>
      <c r="C42" s="138"/>
      <c r="D42" s="271"/>
      <c r="E42" s="397"/>
      <c r="F42" s="250"/>
      <c r="G42" s="348"/>
      <c r="H42" s="273"/>
      <c r="I42" s="261"/>
      <c r="J42" s="248"/>
      <c r="K42" s="261"/>
      <c r="L42" s="267"/>
      <c r="M42" s="300" t="s">
        <v>0</v>
      </c>
      <c r="N42" s="285" t="s">
        <v>226</v>
      </c>
      <c r="O42" s="248"/>
      <c r="P42" s="248"/>
      <c r="Q42" s="301">
        <f>U42/S42/1000</f>
        <v>100</v>
      </c>
      <c r="R42" s="276" t="s">
        <v>171</v>
      </c>
      <c r="S42" s="289">
        <v>12</v>
      </c>
      <c r="T42" s="248" t="s">
        <v>235</v>
      </c>
      <c r="U42" s="284">
        <v>1200000</v>
      </c>
      <c r="V42" s="206"/>
      <c r="W42" s="28"/>
      <c r="X42" s="24"/>
      <c r="Y42" s="240"/>
      <c r="Z42" s="30"/>
      <c r="AB42" s="2"/>
    </row>
    <row r="43" spans="1:28" ht="15" customHeight="1">
      <c r="A43" s="137"/>
      <c r="B43" s="138"/>
      <c r="C43" s="138"/>
      <c r="D43" s="271"/>
      <c r="E43" s="397"/>
      <c r="F43" s="250"/>
      <c r="G43" s="348"/>
      <c r="H43" s="273"/>
      <c r="I43" s="261"/>
      <c r="J43" s="248" t="s">
        <v>21</v>
      </c>
      <c r="K43" s="261" t="s">
        <v>39</v>
      </c>
      <c r="L43" s="267">
        <v>12000</v>
      </c>
      <c r="M43" s="300" t="s">
        <v>0</v>
      </c>
      <c r="N43" s="281" t="s">
        <v>165</v>
      </c>
      <c r="O43" s="281"/>
      <c r="P43" s="281"/>
      <c r="Q43" s="419">
        <f>U43/S43/1000</f>
        <v>71.635000000000005</v>
      </c>
      <c r="R43" s="276" t="s">
        <v>171</v>
      </c>
      <c r="S43" s="303">
        <v>4</v>
      </c>
      <c r="T43" s="248" t="s">
        <v>235</v>
      </c>
      <c r="U43" s="284">
        <v>286540</v>
      </c>
      <c r="V43" s="206"/>
      <c r="W43" s="28"/>
      <c r="X43" s="24" t="s">
        <v>50</v>
      </c>
      <c r="Y43" s="29" t="s">
        <v>75</v>
      </c>
      <c r="Z43" s="30">
        <v>12000</v>
      </c>
      <c r="AB43" s="2"/>
    </row>
    <row r="44" spans="1:28" ht="15" customHeight="1">
      <c r="A44" s="137"/>
      <c r="B44" s="138"/>
      <c r="C44" s="138"/>
      <c r="D44" s="271"/>
      <c r="E44" s="398"/>
      <c r="F44" s="250" t="e">
        <f>E44-#REF!</f>
        <v>#REF!</v>
      </c>
      <c r="G44" s="251"/>
      <c r="H44" s="293"/>
      <c r="I44" s="248" t="s">
        <v>0</v>
      </c>
      <c r="J44" s="868" t="s">
        <v>77</v>
      </c>
      <c r="K44" s="868"/>
      <c r="L44" s="267">
        <v>218210</v>
      </c>
      <c r="M44" s="300" t="s">
        <v>0</v>
      </c>
      <c r="N44" s="281" t="s">
        <v>166</v>
      </c>
      <c r="O44" s="281"/>
      <c r="P44" s="281"/>
      <c r="Q44" s="419">
        <f>U44/S44/1000</f>
        <v>626.58500000000004</v>
      </c>
      <c r="R44" s="276" t="s">
        <v>171</v>
      </c>
      <c r="S44" s="373">
        <v>2</v>
      </c>
      <c r="T44" s="248" t="s">
        <v>235</v>
      </c>
      <c r="U44" s="284">
        <v>1253170</v>
      </c>
      <c r="V44" s="212"/>
      <c r="W44" s="35" t="s">
        <v>49</v>
      </c>
      <c r="X44" s="887" t="s">
        <v>77</v>
      </c>
      <c r="Y44" s="887"/>
      <c r="Z44" s="30">
        <v>218210</v>
      </c>
      <c r="AB44" s="2"/>
    </row>
    <row r="45" spans="1:28" ht="15" customHeight="1">
      <c r="A45" s="137"/>
      <c r="B45" s="138"/>
      <c r="C45" s="682" t="s">
        <v>185</v>
      </c>
      <c r="D45" s="279">
        <v>832</v>
      </c>
      <c r="E45" s="396">
        <f>SUM(U46:U46)/1000</f>
        <v>832</v>
      </c>
      <c r="F45" s="280" t="e">
        <f>E45-#REF!</f>
        <v>#REF!</v>
      </c>
      <c r="G45" s="347">
        <f t="shared" si="1"/>
        <v>0</v>
      </c>
      <c r="H45" s="306"/>
      <c r="I45" s="307"/>
      <c r="J45" s="360"/>
      <c r="K45" s="360"/>
      <c r="L45" s="308"/>
      <c r="M45" s="263" t="s">
        <v>82</v>
      </c>
      <c r="N45" s="248"/>
      <c r="O45" s="248"/>
      <c r="P45" s="248"/>
      <c r="Q45" s="248"/>
      <c r="R45" s="248"/>
      <c r="S45" s="248"/>
      <c r="T45" s="248"/>
      <c r="U45" s="264"/>
      <c r="V45" s="206"/>
      <c r="W45" s="35"/>
      <c r="X45" s="29"/>
      <c r="Y45" s="29"/>
      <c r="Z45" s="30"/>
      <c r="AB45" s="2"/>
    </row>
    <row r="46" spans="1:28" ht="15" customHeight="1">
      <c r="A46" s="137"/>
      <c r="B46" s="138"/>
      <c r="C46" s="414"/>
      <c r="D46" s="294"/>
      <c r="E46" s="398"/>
      <c r="F46" s="250">
        <f>E46-V47</f>
        <v>0</v>
      </c>
      <c r="G46" s="251"/>
      <c r="H46" s="273"/>
      <c r="I46" s="254"/>
      <c r="J46" s="254" t="s">
        <v>21</v>
      </c>
      <c r="K46" s="298" t="s">
        <v>24</v>
      </c>
      <c r="L46" s="299">
        <v>36000</v>
      </c>
      <c r="M46" s="256" t="s">
        <v>0</v>
      </c>
      <c r="N46" s="298" t="s">
        <v>83</v>
      </c>
      <c r="O46" s="298"/>
      <c r="P46" s="298"/>
      <c r="Q46" s="420">
        <f>U46/S46/1000</f>
        <v>416</v>
      </c>
      <c r="R46" s="309" t="s">
        <v>171</v>
      </c>
      <c r="S46" s="389">
        <v>2</v>
      </c>
      <c r="T46" s="254" t="s">
        <v>235</v>
      </c>
      <c r="U46" s="310">
        <v>832000</v>
      </c>
      <c r="V46" s="206"/>
      <c r="W46" s="35"/>
      <c r="X46" s="24" t="s">
        <v>50</v>
      </c>
      <c r="Y46" s="29" t="s">
        <v>79</v>
      </c>
      <c r="Z46" s="30">
        <v>36000</v>
      </c>
      <c r="AB46" s="2"/>
    </row>
    <row r="47" spans="1:28" ht="15" customHeight="1">
      <c r="A47" s="140"/>
      <c r="B47" s="226"/>
      <c r="C47" s="223" t="s">
        <v>186</v>
      </c>
      <c r="D47" s="311">
        <v>260</v>
      </c>
      <c r="E47" s="395">
        <f>U47/1000</f>
        <v>220</v>
      </c>
      <c r="F47" s="259"/>
      <c r="G47" s="251">
        <f t="shared" si="1"/>
        <v>40</v>
      </c>
      <c r="H47" s="273"/>
      <c r="I47" s="248"/>
      <c r="J47" s="248" t="s">
        <v>21</v>
      </c>
      <c r="K47" s="261" t="s">
        <v>25</v>
      </c>
      <c r="L47" s="267">
        <v>692170</v>
      </c>
      <c r="M47" s="263" t="s">
        <v>167</v>
      </c>
      <c r="N47" s="248"/>
      <c r="O47" s="248"/>
      <c r="P47" s="248"/>
      <c r="Q47" s="301">
        <f>U47/S47/1000</f>
        <v>44</v>
      </c>
      <c r="R47" s="276" t="s">
        <v>171</v>
      </c>
      <c r="S47" s="303">
        <v>5</v>
      </c>
      <c r="T47" s="248" t="s">
        <v>235</v>
      </c>
      <c r="U47" s="284">
        <v>220000</v>
      </c>
      <c r="V47" s="206"/>
      <c r="W47" s="35"/>
      <c r="X47" s="24" t="s">
        <v>50</v>
      </c>
      <c r="Y47" s="29" t="s">
        <v>80</v>
      </c>
      <c r="Z47" s="30">
        <v>692170</v>
      </c>
      <c r="AB47" s="2"/>
    </row>
    <row r="48" spans="1:28" ht="15" customHeight="1">
      <c r="A48" s="867" t="s">
        <v>23</v>
      </c>
      <c r="B48" s="838"/>
      <c r="C48" s="838"/>
      <c r="D48" s="265">
        <f>D49</f>
        <v>926</v>
      </c>
      <c r="E48" s="395">
        <f>E49</f>
        <v>925.61500000000001</v>
      </c>
      <c r="F48" s="259">
        <f>E48-V49</f>
        <v>925.61500000000001</v>
      </c>
      <c r="G48" s="251">
        <f t="shared" si="1"/>
        <v>0.38499999999999091</v>
      </c>
      <c r="H48" s="273"/>
      <c r="I48" s="248"/>
      <c r="J48" s="248" t="s">
        <v>21</v>
      </c>
      <c r="K48" s="261" t="s">
        <v>81</v>
      </c>
      <c r="L48" s="267">
        <v>360530</v>
      </c>
      <c r="M48" s="263"/>
      <c r="N48" s="248"/>
      <c r="O48" s="248"/>
      <c r="P48" s="248"/>
      <c r="Q48" s="248"/>
      <c r="R48" s="248"/>
      <c r="S48" s="248"/>
      <c r="T48" s="248"/>
      <c r="U48" s="264"/>
      <c r="V48" s="206"/>
      <c r="W48" s="35"/>
      <c r="X48" s="24" t="s">
        <v>50</v>
      </c>
      <c r="Y48" s="29" t="s">
        <v>81</v>
      </c>
      <c r="Z48" s="30">
        <v>360530</v>
      </c>
      <c r="AB48" s="2"/>
    </row>
    <row r="49" spans="1:28" ht="15" customHeight="1">
      <c r="A49" s="710"/>
      <c r="B49" s="879" t="s">
        <v>187</v>
      </c>
      <c r="C49" s="879"/>
      <c r="D49" s="339">
        <f>D50</f>
        <v>926</v>
      </c>
      <c r="E49" s="711">
        <f>E50</f>
        <v>925.61500000000001</v>
      </c>
      <c r="F49" s="340" t="e">
        <f>E49-#REF!</f>
        <v>#REF!</v>
      </c>
      <c r="G49" s="382">
        <f t="shared" si="1"/>
        <v>0.38499999999999091</v>
      </c>
      <c r="H49" s="306"/>
      <c r="I49" s="307"/>
      <c r="J49" s="307"/>
      <c r="K49" s="684"/>
      <c r="L49" s="308"/>
      <c r="M49" s="383"/>
      <c r="N49" s="307"/>
      <c r="O49" s="307"/>
      <c r="P49" s="307"/>
      <c r="Q49" s="307"/>
      <c r="R49" s="307"/>
      <c r="S49" s="307"/>
      <c r="T49" s="307"/>
      <c r="U49" s="384"/>
      <c r="V49" s="206"/>
      <c r="W49" s="35"/>
      <c r="X49" s="24"/>
      <c r="Y49" s="29"/>
      <c r="Z49" s="30"/>
      <c r="AB49" s="2"/>
    </row>
    <row r="50" spans="1:28" ht="15" customHeight="1">
      <c r="A50" s="142"/>
      <c r="B50" s="143"/>
      <c r="C50" s="685" t="s">
        <v>228</v>
      </c>
      <c r="D50" s="294">
        <v>926</v>
      </c>
      <c r="E50" s="398">
        <f>SUM(U51:U51)/1000</f>
        <v>925.61500000000001</v>
      </c>
      <c r="F50" s="250" t="e">
        <f>E50-#REF!</f>
        <v>#REF!</v>
      </c>
      <c r="G50" s="251">
        <f t="shared" si="1"/>
        <v>0.38499999999999091</v>
      </c>
      <c r="H50" s="273"/>
      <c r="I50" s="298"/>
      <c r="J50" s="298"/>
      <c r="K50" s="298"/>
      <c r="L50" s="299"/>
      <c r="M50" s="709" t="s">
        <v>8</v>
      </c>
      <c r="N50" s="254"/>
      <c r="O50" s="254"/>
      <c r="P50" s="254"/>
      <c r="Q50" s="254"/>
      <c r="R50" s="254"/>
      <c r="S50" s="254"/>
      <c r="T50" s="254"/>
      <c r="U50" s="257"/>
      <c r="V50" s="206"/>
      <c r="W50" s="28"/>
      <c r="X50" s="29"/>
      <c r="Y50" s="29"/>
      <c r="Z50" s="30"/>
      <c r="AB50" s="2"/>
    </row>
    <row r="51" spans="1:28" ht="15" customHeight="1">
      <c r="A51" s="142"/>
      <c r="B51" s="143"/>
      <c r="C51" s="138"/>
      <c r="D51" s="271"/>
      <c r="E51" s="396"/>
      <c r="F51" s="280"/>
      <c r="G51" s="347"/>
      <c r="H51" s="273"/>
      <c r="I51" s="358"/>
      <c r="J51" s="358"/>
      <c r="K51" s="358"/>
      <c r="L51" s="267"/>
      <c r="M51" s="300" t="s">
        <v>0</v>
      </c>
      <c r="N51" s="312" t="s">
        <v>227</v>
      </c>
      <c r="O51" s="312"/>
      <c r="P51" s="312"/>
      <c r="Q51" s="374">
        <f>U51/S51/1000</f>
        <v>77.134583333333325</v>
      </c>
      <c r="R51" s="276" t="s">
        <v>171</v>
      </c>
      <c r="S51" s="533">
        <v>12</v>
      </c>
      <c r="T51" s="313" t="s">
        <v>234</v>
      </c>
      <c r="U51" s="375">
        <v>925615</v>
      </c>
      <c r="V51" s="206"/>
      <c r="W51" s="28"/>
      <c r="X51" s="359"/>
      <c r="Y51" s="359"/>
      <c r="Z51" s="30"/>
      <c r="AB51" s="2"/>
    </row>
    <row r="52" spans="1:28" ht="15" customHeight="1">
      <c r="A52" s="867" t="s">
        <v>133</v>
      </c>
      <c r="B52" s="838"/>
      <c r="C52" s="838"/>
      <c r="D52" s="265">
        <f>D53</f>
        <v>2250820.0239999997</v>
      </c>
      <c r="E52" s="395">
        <f>E53</f>
        <v>2175227.645</v>
      </c>
      <c r="F52" s="259"/>
      <c r="G52" s="598">
        <f t="shared" si="1"/>
        <v>75592.378999999724</v>
      </c>
      <c r="H52" s="273"/>
      <c r="I52" s="261"/>
      <c r="J52" s="248" t="s">
        <v>21</v>
      </c>
      <c r="K52" s="261" t="s">
        <v>44</v>
      </c>
      <c r="L52" s="267">
        <v>590000</v>
      </c>
      <c r="M52" s="263"/>
      <c r="N52" s="281"/>
      <c r="O52" s="281"/>
      <c r="P52" s="281"/>
      <c r="Q52" s="281"/>
      <c r="R52" s="281"/>
      <c r="S52" s="281"/>
      <c r="T52" s="281"/>
      <c r="U52" s="314"/>
      <c r="V52" s="206"/>
      <c r="W52" s="28"/>
      <c r="X52" s="24" t="s">
        <v>50</v>
      </c>
      <c r="Y52" s="29" t="s">
        <v>84</v>
      </c>
      <c r="Z52" s="30">
        <v>590000</v>
      </c>
      <c r="AB52" s="2"/>
    </row>
    <row r="53" spans="1:28" ht="15" customHeight="1">
      <c r="A53" s="224"/>
      <c r="B53" s="838" t="s">
        <v>188</v>
      </c>
      <c r="C53" s="838"/>
      <c r="D53" s="279">
        <f>SUM(D54,D57,D60,D63,D66,D69,D72,D75,D78,D81,D87,D89,D92)</f>
        <v>2250820.0239999997</v>
      </c>
      <c r="E53" s="396">
        <f>SUM(E54,E57,E60,E63,E66,E69,E72,E75,E78,E81,E87,E92,E89)</f>
        <v>2175227.645</v>
      </c>
      <c r="F53" s="280"/>
      <c r="G53" s="251">
        <f t="shared" si="1"/>
        <v>75592.378999999724</v>
      </c>
      <c r="H53" s="273"/>
      <c r="I53" s="261"/>
      <c r="J53" s="248"/>
      <c r="K53" s="261"/>
      <c r="L53" s="267"/>
      <c r="M53" s="274"/>
      <c r="N53" s="281"/>
      <c r="O53" s="281"/>
      <c r="P53" s="281"/>
      <c r="Q53" s="281"/>
      <c r="R53" s="281"/>
      <c r="S53" s="281"/>
      <c r="T53" s="281"/>
      <c r="U53" s="314"/>
      <c r="V53" s="206"/>
      <c r="W53" s="28"/>
      <c r="X53" s="24"/>
      <c r="Y53" s="29"/>
      <c r="Z53" s="30"/>
      <c r="AB53" s="2"/>
    </row>
    <row r="54" spans="1:28" ht="15" customHeight="1">
      <c r="A54" s="137"/>
      <c r="B54" s="138"/>
      <c r="C54" s="242" t="s">
        <v>189</v>
      </c>
      <c r="D54" s="265">
        <f>'[2]세출 (2)'!$E$47</f>
        <v>97724.331999999995</v>
      </c>
      <c r="E54" s="446">
        <f>SUM(U55:U56)/1000</f>
        <v>95364.256999999998</v>
      </c>
      <c r="F54" s="259" t="e">
        <f>E54-#REF!</f>
        <v>#REF!</v>
      </c>
      <c r="G54" s="251">
        <f t="shared" si="1"/>
        <v>2360.0749999999971</v>
      </c>
      <c r="H54" s="273"/>
      <c r="I54" s="248"/>
      <c r="J54" s="248" t="s">
        <v>21</v>
      </c>
      <c r="K54" s="261" t="s">
        <v>56</v>
      </c>
      <c r="L54" s="267">
        <v>8519649</v>
      </c>
      <c r="M54" s="263" t="s">
        <v>87</v>
      </c>
      <c r="N54" s="281" t="s">
        <v>168</v>
      </c>
      <c r="O54" s="281"/>
      <c r="P54" s="281"/>
      <c r="Q54" s="281"/>
      <c r="R54" s="281"/>
      <c r="S54" s="281"/>
      <c r="T54" s="281"/>
      <c r="U54" s="314"/>
      <c r="V54" s="206"/>
      <c r="W54" s="35"/>
      <c r="X54" s="24" t="s">
        <v>50</v>
      </c>
      <c r="Y54" s="29" t="s">
        <v>56</v>
      </c>
      <c r="Z54" s="30">
        <v>8519649</v>
      </c>
      <c r="AB54" s="2"/>
    </row>
    <row r="55" spans="1:28" ht="15" customHeight="1">
      <c r="A55" s="137"/>
      <c r="B55" s="138"/>
      <c r="C55" s="225"/>
      <c r="D55" s="330"/>
      <c r="E55" s="399"/>
      <c r="F55" s="295"/>
      <c r="G55" s="347"/>
      <c r="H55" s="273"/>
      <c r="I55" s="248"/>
      <c r="J55" s="248" t="s">
        <v>21</v>
      </c>
      <c r="K55" s="261" t="s">
        <v>28</v>
      </c>
      <c r="L55" s="267">
        <v>484452</v>
      </c>
      <c r="M55" s="274" t="s">
        <v>0</v>
      </c>
      <c r="N55" s="281" t="s">
        <v>169</v>
      </c>
      <c r="O55" s="287">
        <f>U55/Q55/S55/1000</f>
        <v>237.2955</v>
      </c>
      <c r="P55" s="276" t="s">
        <v>171</v>
      </c>
      <c r="Q55" s="289">
        <v>12</v>
      </c>
      <c r="R55" s="276" t="s">
        <v>171</v>
      </c>
      <c r="S55" s="376">
        <v>26</v>
      </c>
      <c r="T55" s="248" t="s">
        <v>235</v>
      </c>
      <c r="U55" s="284">
        <v>74036196</v>
      </c>
      <c r="V55" s="206"/>
      <c r="W55" s="35"/>
      <c r="X55" s="24" t="s">
        <v>50</v>
      </c>
      <c r="Y55" s="29" t="s">
        <v>85</v>
      </c>
      <c r="Z55" s="30">
        <v>484452</v>
      </c>
      <c r="AB55" s="2"/>
    </row>
    <row r="56" spans="1:28" ht="15" customHeight="1">
      <c r="A56" s="137"/>
      <c r="B56" s="138"/>
      <c r="C56" s="138"/>
      <c r="D56" s="271"/>
      <c r="E56" s="400"/>
      <c r="F56" s="259">
        <f>E56-V57</f>
        <v>-558600</v>
      </c>
      <c r="G56" s="251"/>
      <c r="H56" s="306"/>
      <c r="I56" s="307" t="s">
        <v>0</v>
      </c>
      <c r="J56" s="907" t="s">
        <v>9</v>
      </c>
      <c r="K56" s="907"/>
      <c r="L56" s="308" t="e">
        <f>SUM(#REF!)</f>
        <v>#REF!</v>
      </c>
      <c r="M56" s="274" t="s">
        <v>0</v>
      </c>
      <c r="N56" s="281" t="s">
        <v>221</v>
      </c>
      <c r="O56" s="281"/>
      <c r="P56" s="281"/>
      <c r="Q56" s="422">
        <f>U56/S56/1000</f>
        <v>1777.3384166666667</v>
      </c>
      <c r="R56" s="276" t="s">
        <v>171</v>
      </c>
      <c r="S56" s="289">
        <v>12</v>
      </c>
      <c r="T56" s="248" t="s">
        <v>235</v>
      </c>
      <c r="U56" s="284">
        <v>21328061</v>
      </c>
      <c r="V56" s="206"/>
      <c r="W56" s="35" t="s">
        <v>49</v>
      </c>
      <c r="X56" s="887" t="s">
        <v>86</v>
      </c>
      <c r="Y56" s="887"/>
      <c r="Z56" s="30" t="e">
        <f>SUM(#REF!)</f>
        <v>#REF!</v>
      </c>
      <c r="AB56" s="2"/>
    </row>
    <row r="57" spans="1:28" ht="15" customHeight="1">
      <c r="A57" s="137"/>
      <c r="B57" s="138"/>
      <c r="C57" s="223" t="s">
        <v>190</v>
      </c>
      <c r="D57" s="265">
        <f>'[2]세출 (2)'!$E$49</f>
        <v>414999.97200000001</v>
      </c>
      <c r="E57" s="395">
        <f>SUM(U58:U59)/1000</f>
        <v>395581.46</v>
      </c>
      <c r="F57" s="259" t="e">
        <f>E57-#REF!</f>
        <v>#REF!</v>
      </c>
      <c r="G57" s="251">
        <f t="shared" ref="G57:G107" si="7">(D57-E57)</f>
        <v>19418.511999999988</v>
      </c>
      <c r="H57" s="266">
        <f>L57</f>
        <v>558600</v>
      </c>
      <c r="I57" s="261" t="s">
        <v>87</v>
      </c>
      <c r="J57" s="248"/>
      <c r="K57" s="261"/>
      <c r="L57" s="267">
        <f>SUM(L58:L58)</f>
        <v>558600</v>
      </c>
      <c r="M57" s="263" t="s">
        <v>170</v>
      </c>
      <c r="N57" s="281" t="s">
        <v>156</v>
      </c>
      <c r="O57" s="281"/>
      <c r="P57" s="281"/>
      <c r="Q57" s="281"/>
      <c r="R57" s="281"/>
      <c r="S57" s="248"/>
      <c r="T57" s="248"/>
      <c r="U57" s="264"/>
      <c r="V57" s="207">
        <f>Z57</f>
        <v>558600</v>
      </c>
      <c r="W57" s="28" t="s">
        <v>87</v>
      </c>
      <c r="X57" s="24"/>
      <c r="Y57" s="29"/>
      <c r="Z57" s="30">
        <f>SUM(Z58:Z58)</f>
        <v>558600</v>
      </c>
      <c r="AB57" s="2"/>
    </row>
    <row r="58" spans="1:28" ht="15" customHeight="1">
      <c r="A58" s="137"/>
      <c r="B58" s="138"/>
      <c r="C58" s="138"/>
      <c r="D58" s="271"/>
      <c r="E58" s="396"/>
      <c r="F58" s="272" t="e">
        <f>E58-#REF!</f>
        <v>#REF!</v>
      </c>
      <c r="G58" s="347"/>
      <c r="H58" s="293"/>
      <c r="I58" s="261"/>
      <c r="J58" s="248" t="s">
        <v>21</v>
      </c>
      <c r="K58" s="261" t="s">
        <v>68</v>
      </c>
      <c r="L58" s="267">
        <v>558600</v>
      </c>
      <c r="M58" s="274" t="s">
        <v>0</v>
      </c>
      <c r="N58" s="281" t="s">
        <v>169</v>
      </c>
      <c r="O58" s="421">
        <f>U58/Q58/S58/1000</f>
        <v>302.70366666666661</v>
      </c>
      <c r="P58" s="276" t="s">
        <v>171</v>
      </c>
      <c r="Q58" s="289">
        <v>12</v>
      </c>
      <c r="R58" s="276" t="s">
        <v>171</v>
      </c>
      <c r="S58" s="376">
        <v>20</v>
      </c>
      <c r="T58" s="248" t="s">
        <v>235</v>
      </c>
      <c r="U58" s="284">
        <v>72648880</v>
      </c>
      <c r="V58" s="212"/>
      <c r="W58" s="28"/>
      <c r="X58" s="24" t="s">
        <v>50</v>
      </c>
      <c r="Y58" s="29" t="s">
        <v>68</v>
      </c>
      <c r="Z58" s="30">
        <v>558600</v>
      </c>
      <c r="AB58" s="2"/>
    </row>
    <row r="59" spans="1:28" ht="15" customHeight="1">
      <c r="A59" s="137"/>
      <c r="B59" s="138"/>
      <c r="C59" s="141"/>
      <c r="D59" s="271"/>
      <c r="E59" s="398"/>
      <c r="F59" s="315"/>
      <c r="G59" s="251"/>
      <c r="H59" s="273"/>
      <c r="I59" s="261"/>
      <c r="J59" s="248"/>
      <c r="K59" s="261"/>
      <c r="L59" s="267"/>
      <c r="M59" s="274" t="s">
        <v>0</v>
      </c>
      <c r="N59" s="261" t="s">
        <v>221</v>
      </c>
      <c r="O59" s="261"/>
      <c r="P59" s="261"/>
      <c r="Q59" s="316">
        <f>U59/S59/1000</f>
        <v>26911.048333333332</v>
      </c>
      <c r="R59" s="276" t="s">
        <v>171</v>
      </c>
      <c r="S59" s="289">
        <v>12</v>
      </c>
      <c r="T59" s="248" t="s">
        <v>235</v>
      </c>
      <c r="U59" s="284">
        <v>322932580</v>
      </c>
      <c r="V59" s="206"/>
      <c r="W59" s="28"/>
      <c r="X59" s="24"/>
      <c r="Y59" s="195"/>
      <c r="Z59" s="30"/>
      <c r="AB59" s="2"/>
    </row>
    <row r="60" spans="1:28" ht="15" customHeight="1">
      <c r="A60" s="137"/>
      <c r="B60" s="138"/>
      <c r="C60" s="238" t="s">
        <v>222</v>
      </c>
      <c r="D60" s="393">
        <f>'[2]세출 (2)'!$E$51</f>
        <v>105312.507</v>
      </c>
      <c r="E60" s="447">
        <f>SUM(U61:U62)/1000</f>
        <v>105684.666</v>
      </c>
      <c r="F60" s="295"/>
      <c r="G60" s="251">
        <f t="shared" si="7"/>
        <v>-372.15899999999965</v>
      </c>
      <c r="H60" s="266" t="e">
        <f>L60</f>
        <v>#REF!</v>
      </c>
      <c r="I60" s="261" t="s">
        <v>88</v>
      </c>
      <c r="J60" s="248"/>
      <c r="K60" s="261"/>
      <c r="L60" s="267" t="e">
        <f>#REF!+#REF!+#REF!</f>
        <v>#REF!</v>
      </c>
      <c r="M60" s="263" t="s">
        <v>170</v>
      </c>
      <c r="N60" s="281" t="s">
        <v>217</v>
      </c>
      <c r="O60" s="281"/>
      <c r="P60" s="281"/>
      <c r="Q60" s="317"/>
      <c r="R60" s="276"/>
      <c r="S60" s="248"/>
      <c r="T60" s="248"/>
      <c r="U60" s="264"/>
      <c r="V60" s="207" t="e">
        <f>Z60</f>
        <v>#REF!</v>
      </c>
      <c r="W60" s="28" t="s">
        <v>88</v>
      </c>
      <c r="X60" s="24"/>
      <c r="Y60" s="29"/>
      <c r="Z60" s="30" t="e">
        <f>#REF!+#REF!+#REF!</f>
        <v>#REF!</v>
      </c>
      <c r="AB60" s="2"/>
    </row>
    <row r="61" spans="1:28" ht="15" customHeight="1">
      <c r="A61" s="137"/>
      <c r="B61" s="141"/>
      <c r="C61" s="141"/>
      <c r="D61" s="364"/>
      <c r="E61" s="399"/>
      <c r="F61" s="295"/>
      <c r="G61" s="347"/>
      <c r="H61" s="273"/>
      <c r="I61" s="319"/>
      <c r="J61" s="320"/>
      <c r="K61" s="319"/>
      <c r="L61" s="321"/>
      <c r="M61" s="274" t="s">
        <v>0</v>
      </c>
      <c r="N61" s="281" t="s">
        <v>169</v>
      </c>
      <c r="O61" s="421">
        <f>U61/Q61/S61/1000</f>
        <v>383.85185185185185</v>
      </c>
      <c r="P61" s="276" t="s">
        <v>171</v>
      </c>
      <c r="Q61" s="289">
        <v>12</v>
      </c>
      <c r="R61" s="276" t="s">
        <v>171</v>
      </c>
      <c r="S61" s="376">
        <v>18</v>
      </c>
      <c r="T61" s="248" t="s">
        <v>235</v>
      </c>
      <c r="U61" s="284">
        <v>82912000</v>
      </c>
      <c r="V61" s="206"/>
      <c r="W61" s="28"/>
      <c r="X61" s="24"/>
      <c r="Y61" s="240"/>
      <c r="Z61" s="30"/>
      <c r="AB61" s="2"/>
    </row>
    <row r="62" spans="1:28" ht="15" customHeight="1">
      <c r="A62" s="137"/>
      <c r="B62" s="141"/>
      <c r="C62" s="141"/>
      <c r="D62" s="364"/>
      <c r="E62" s="402"/>
      <c r="F62" s="295"/>
      <c r="G62" s="251"/>
      <c r="H62" s="273"/>
      <c r="I62" s="319"/>
      <c r="J62" s="320"/>
      <c r="K62" s="319"/>
      <c r="L62" s="321"/>
      <c r="M62" s="274" t="s">
        <v>0</v>
      </c>
      <c r="N62" s="261" t="s">
        <v>221</v>
      </c>
      <c r="O62" s="281"/>
      <c r="P62" s="281"/>
      <c r="Q62" s="317">
        <f>U62/S62/1000</f>
        <v>1897.7221666666667</v>
      </c>
      <c r="R62" s="276" t="s">
        <v>171</v>
      </c>
      <c r="S62" s="289">
        <v>12</v>
      </c>
      <c r="T62" s="248" t="s">
        <v>235</v>
      </c>
      <c r="U62" s="284">
        <v>22772666</v>
      </c>
      <c r="V62" s="206"/>
      <c r="W62" s="28"/>
      <c r="X62" s="24"/>
      <c r="Y62" s="240"/>
      <c r="Z62" s="30"/>
      <c r="AB62" s="2"/>
    </row>
    <row r="63" spans="1:28" ht="15" customHeight="1">
      <c r="A63" s="137"/>
      <c r="B63" s="141"/>
      <c r="C63" s="485" t="s">
        <v>278</v>
      </c>
      <c r="D63" s="393">
        <f>'[2]세출 (2)'!$E$53</f>
        <v>448000.45799999998</v>
      </c>
      <c r="E63" s="447">
        <f>SUM(U64:U65)/1000</f>
        <v>437247.52899999998</v>
      </c>
      <c r="F63" s="295"/>
      <c r="G63" s="251">
        <f t="shared" si="7"/>
        <v>10752.929000000004</v>
      </c>
      <c r="H63" s="273"/>
      <c r="I63" s="319"/>
      <c r="J63" s="320"/>
      <c r="K63" s="319"/>
      <c r="L63" s="321"/>
      <c r="M63" s="263" t="s">
        <v>170</v>
      </c>
      <c r="N63" s="281" t="s">
        <v>223</v>
      </c>
      <c r="O63" s="281"/>
      <c r="P63" s="281"/>
      <c r="Q63" s="317"/>
      <c r="R63" s="276"/>
      <c r="S63" s="248"/>
      <c r="T63" s="248"/>
      <c r="U63" s="264"/>
      <c r="V63" s="206"/>
      <c r="W63" s="28"/>
      <c r="X63" s="24"/>
      <c r="Y63" s="240"/>
      <c r="Z63" s="30"/>
      <c r="AB63" s="2"/>
    </row>
    <row r="64" spans="1:28" ht="15" customHeight="1">
      <c r="A64" s="137"/>
      <c r="B64" s="141"/>
      <c r="C64" s="141"/>
      <c r="D64" s="364"/>
      <c r="E64" s="399"/>
      <c r="F64" s="295"/>
      <c r="G64" s="347"/>
      <c r="H64" s="273"/>
      <c r="I64" s="319"/>
      <c r="J64" s="320"/>
      <c r="K64" s="319"/>
      <c r="L64" s="321"/>
      <c r="M64" s="274" t="s">
        <v>0</v>
      </c>
      <c r="N64" s="281" t="s">
        <v>169</v>
      </c>
      <c r="O64" s="421">
        <f>U64/Q64/S64/1000</f>
        <v>510.86033194444445</v>
      </c>
      <c r="P64" s="276" t="s">
        <v>171</v>
      </c>
      <c r="Q64" s="289">
        <v>12</v>
      </c>
      <c r="R64" s="276" t="s">
        <v>171</v>
      </c>
      <c r="S64" s="376">
        <v>60</v>
      </c>
      <c r="T64" s="248" t="s">
        <v>235</v>
      </c>
      <c r="U64" s="284">
        <v>367819439</v>
      </c>
      <c r="V64" s="206"/>
      <c r="W64" s="28"/>
      <c r="X64" s="24"/>
      <c r="Y64" s="240"/>
      <c r="Z64" s="30"/>
      <c r="AB64" s="2"/>
    </row>
    <row r="65" spans="1:28" ht="15" customHeight="1">
      <c r="A65" s="137"/>
      <c r="B65" s="141"/>
      <c r="C65" s="141"/>
      <c r="D65" s="364"/>
      <c r="E65" s="402"/>
      <c r="F65" s="295"/>
      <c r="G65" s="251"/>
      <c r="H65" s="273"/>
      <c r="I65" s="319"/>
      <c r="J65" s="320"/>
      <c r="K65" s="319"/>
      <c r="L65" s="321"/>
      <c r="M65" s="274" t="s">
        <v>0</v>
      </c>
      <c r="N65" s="261" t="s">
        <v>221</v>
      </c>
      <c r="O65" s="281"/>
      <c r="P65" s="281"/>
      <c r="Q65" s="317">
        <f>U65/S65/1000</f>
        <v>5785.6741666666667</v>
      </c>
      <c r="R65" s="276" t="s">
        <v>171</v>
      </c>
      <c r="S65" s="289">
        <v>12</v>
      </c>
      <c r="T65" s="248" t="s">
        <v>235</v>
      </c>
      <c r="U65" s="284">
        <v>69428090</v>
      </c>
      <c r="V65" s="206"/>
      <c r="W65" s="28"/>
      <c r="X65" s="24"/>
      <c r="Y65" s="240"/>
      <c r="Z65" s="30"/>
      <c r="AB65" s="2"/>
    </row>
    <row r="66" spans="1:28" ht="15" customHeight="1">
      <c r="A66" s="137"/>
      <c r="B66" s="141"/>
      <c r="C66" s="485" t="s">
        <v>279</v>
      </c>
      <c r="D66" s="393">
        <f>'[2]세출 (2)'!$E$59</f>
        <v>106762.141</v>
      </c>
      <c r="E66" s="401">
        <f>SUM(U67:U68)/1000</f>
        <v>106149.05</v>
      </c>
      <c r="F66" s="295"/>
      <c r="G66" s="251">
        <f t="shared" ref="G66" si="8">(D66-E66)</f>
        <v>613.09100000000035</v>
      </c>
      <c r="H66" s="273"/>
      <c r="I66" s="319"/>
      <c r="J66" s="320"/>
      <c r="K66" s="319"/>
      <c r="L66" s="321"/>
      <c r="M66" s="263" t="s">
        <v>170</v>
      </c>
      <c r="N66" s="281" t="s">
        <v>240</v>
      </c>
      <c r="O66" s="281"/>
      <c r="P66" s="276"/>
      <c r="Q66" s="322"/>
      <c r="R66" s="276"/>
      <c r="S66" s="376"/>
      <c r="T66" s="248"/>
      <c r="U66" s="284"/>
      <c r="V66" s="206"/>
      <c r="W66" s="28"/>
      <c r="X66" s="24"/>
      <c r="Y66" s="488"/>
      <c r="Z66" s="30"/>
      <c r="AB66" s="2"/>
    </row>
    <row r="67" spans="1:28" ht="15" customHeight="1">
      <c r="A67" s="137"/>
      <c r="B67" s="141"/>
      <c r="C67" s="486"/>
      <c r="D67" s="441"/>
      <c r="E67" s="399"/>
      <c r="F67" s="295"/>
      <c r="G67" s="348"/>
      <c r="H67" s="273"/>
      <c r="I67" s="319"/>
      <c r="J67" s="320"/>
      <c r="K67" s="319"/>
      <c r="L67" s="321"/>
      <c r="M67" s="274" t="s">
        <v>0</v>
      </c>
      <c r="N67" s="281" t="s">
        <v>169</v>
      </c>
      <c r="O67" s="421">
        <f>U67/Q67/S67/1000</f>
        <v>199.90527777777777</v>
      </c>
      <c r="P67" s="276" t="s">
        <v>171</v>
      </c>
      <c r="Q67" s="289">
        <v>12</v>
      </c>
      <c r="R67" s="276" t="s">
        <v>171</v>
      </c>
      <c r="S67" s="376">
        <v>30</v>
      </c>
      <c r="T67" s="248" t="s">
        <v>234</v>
      </c>
      <c r="U67" s="284">
        <v>71965900</v>
      </c>
      <c r="V67" s="206"/>
      <c r="W67" s="28"/>
      <c r="X67" s="24"/>
      <c r="Y67" s="488"/>
      <c r="Z67" s="30"/>
      <c r="AB67" s="2"/>
    </row>
    <row r="68" spans="1:28" ht="15" customHeight="1">
      <c r="A68" s="137"/>
      <c r="B68" s="141"/>
      <c r="C68" s="487"/>
      <c r="D68" s="440"/>
      <c r="E68" s="402"/>
      <c r="F68" s="295"/>
      <c r="G68" s="251"/>
      <c r="H68" s="273"/>
      <c r="I68" s="319"/>
      <c r="J68" s="320"/>
      <c r="K68" s="319"/>
      <c r="L68" s="321"/>
      <c r="M68" s="274" t="s">
        <v>0</v>
      </c>
      <c r="N68" s="489" t="s">
        <v>221</v>
      </c>
      <c r="O68" s="281"/>
      <c r="P68" s="276"/>
      <c r="Q68" s="372">
        <f>U68/S68/1000</f>
        <v>2848.5958333333333</v>
      </c>
      <c r="R68" s="276" t="s">
        <v>171</v>
      </c>
      <c r="S68" s="289">
        <v>12</v>
      </c>
      <c r="T68" s="248" t="s">
        <v>234</v>
      </c>
      <c r="U68" s="284">
        <v>34183150</v>
      </c>
      <c r="V68" s="206"/>
      <c r="W68" s="28"/>
      <c r="X68" s="24"/>
      <c r="Y68" s="488"/>
      <c r="Z68" s="30"/>
      <c r="AB68" s="2"/>
    </row>
    <row r="69" spans="1:28" ht="15" customHeight="1">
      <c r="A69" s="137"/>
      <c r="B69" s="141"/>
      <c r="C69" s="490" t="s">
        <v>280</v>
      </c>
      <c r="D69" s="393">
        <f>'[2]세출 (2)'!$E$61</f>
        <v>187948.08600000001</v>
      </c>
      <c r="E69" s="448">
        <f>SUM(U70:U71)/1000</f>
        <v>183514.38</v>
      </c>
      <c r="F69" s="295"/>
      <c r="G69" s="251">
        <f t="shared" ref="G69" si="9">(D69-E69)</f>
        <v>4433.7060000000056</v>
      </c>
      <c r="H69" s="273"/>
      <c r="I69" s="319"/>
      <c r="J69" s="320"/>
      <c r="K69" s="319"/>
      <c r="L69" s="321"/>
      <c r="M69" s="263" t="s">
        <v>170</v>
      </c>
      <c r="N69" s="281" t="s">
        <v>268</v>
      </c>
      <c r="O69" s="281"/>
      <c r="P69" s="276"/>
      <c r="Q69" s="372"/>
      <c r="R69" s="276"/>
      <c r="S69" s="289"/>
      <c r="T69" s="248"/>
      <c r="U69" s="284"/>
      <c r="V69" s="206"/>
      <c r="W69" s="28"/>
      <c r="X69" s="24"/>
      <c r="Y69" s="488"/>
      <c r="Z69" s="30"/>
      <c r="AB69" s="2"/>
    </row>
    <row r="70" spans="1:28" ht="15" customHeight="1">
      <c r="A70" s="137"/>
      <c r="B70" s="141"/>
      <c r="C70" s="486"/>
      <c r="D70" s="441"/>
      <c r="E70" s="399"/>
      <c r="F70" s="295"/>
      <c r="G70" s="348"/>
      <c r="H70" s="273"/>
      <c r="I70" s="319"/>
      <c r="J70" s="320"/>
      <c r="K70" s="319"/>
      <c r="L70" s="321"/>
      <c r="M70" s="274" t="s">
        <v>256</v>
      </c>
      <c r="N70" s="281" t="s">
        <v>169</v>
      </c>
      <c r="O70" s="421">
        <f>U70/Q70/S70/1000</f>
        <v>575.39444444444439</v>
      </c>
      <c r="P70" s="276" t="s">
        <v>171</v>
      </c>
      <c r="Q70" s="417">
        <v>12</v>
      </c>
      <c r="R70" s="276" t="s">
        <v>171</v>
      </c>
      <c r="S70" s="376">
        <v>15</v>
      </c>
      <c r="T70" s="248" t="s">
        <v>234</v>
      </c>
      <c r="U70" s="284">
        <v>103571000</v>
      </c>
      <c r="V70" s="206"/>
      <c r="W70" s="28"/>
      <c r="X70" s="24"/>
      <c r="Y70" s="488"/>
      <c r="Z70" s="30"/>
      <c r="AB70" s="2"/>
    </row>
    <row r="71" spans="1:28" ht="15" customHeight="1">
      <c r="A71" s="137"/>
      <c r="B71" s="141"/>
      <c r="C71" s="487"/>
      <c r="D71" s="440"/>
      <c r="E71" s="402"/>
      <c r="F71" s="295"/>
      <c r="G71" s="251"/>
      <c r="H71" s="273"/>
      <c r="I71" s="319"/>
      <c r="J71" s="320"/>
      <c r="K71" s="319"/>
      <c r="L71" s="321"/>
      <c r="M71" s="274" t="s">
        <v>0</v>
      </c>
      <c r="N71" s="489" t="s">
        <v>221</v>
      </c>
      <c r="O71" s="281"/>
      <c r="P71" s="276"/>
      <c r="Q71" s="372">
        <f>U71/S71/1000</f>
        <v>6661.9483333333328</v>
      </c>
      <c r="R71" s="276" t="s">
        <v>171</v>
      </c>
      <c r="S71" s="289">
        <v>12</v>
      </c>
      <c r="T71" s="248" t="s">
        <v>234</v>
      </c>
      <c r="U71" s="284">
        <v>79943380</v>
      </c>
      <c r="V71" s="206"/>
      <c r="W71" s="28"/>
      <c r="X71" s="24"/>
      <c r="Y71" s="488"/>
      <c r="Z71" s="30"/>
      <c r="AB71" s="2"/>
    </row>
    <row r="72" spans="1:28" ht="15" customHeight="1">
      <c r="A72" s="137"/>
      <c r="B72" s="141"/>
      <c r="C72" s="524" t="s">
        <v>281</v>
      </c>
      <c r="D72" s="393">
        <f>'[2]세출 (2)'!$E$70</f>
        <v>65840.106</v>
      </c>
      <c r="E72" s="447">
        <f>SUM(U73:U74)/1000</f>
        <v>62538</v>
      </c>
      <c r="F72" s="430"/>
      <c r="G72" s="251">
        <f t="shared" ref="G72" si="10">(D72-E72)</f>
        <v>3302.1059999999998</v>
      </c>
      <c r="H72" s="293"/>
      <c r="I72" s="522"/>
      <c r="J72" s="248"/>
      <c r="K72" s="522"/>
      <c r="L72" s="267"/>
      <c r="M72" s="263" t="s">
        <v>170</v>
      </c>
      <c r="N72" s="281" t="s">
        <v>255</v>
      </c>
      <c r="O72" s="281"/>
      <c r="P72" s="276"/>
      <c r="Q72" s="372"/>
      <c r="R72" s="276"/>
      <c r="S72" s="289"/>
      <c r="T72" s="248"/>
      <c r="U72" s="284"/>
      <c r="V72" s="206"/>
      <c r="W72" s="28"/>
      <c r="X72" s="24"/>
      <c r="Y72" s="488"/>
      <c r="Z72" s="30"/>
      <c r="AB72" s="2"/>
    </row>
    <row r="73" spans="1:28" ht="15" customHeight="1">
      <c r="A73" s="137"/>
      <c r="B73" s="141"/>
      <c r="C73" s="138"/>
      <c r="D73" s="364"/>
      <c r="E73" s="437"/>
      <c r="F73" s="295"/>
      <c r="G73" s="348"/>
      <c r="H73" s="273"/>
      <c r="I73" s="295"/>
      <c r="J73" s="296"/>
      <c r="K73" s="295"/>
      <c r="L73" s="297"/>
      <c r="M73" s="386" t="s">
        <v>0</v>
      </c>
      <c r="N73" s="468" t="s">
        <v>169</v>
      </c>
      <c r="O73" s="469">
        <f>U73/Q73/S73/1000</f>
        <v>486.4278333333333</v>
      </c>
      <c r="P73" s="309" t="s">
        <v>171</v>
      </c>
      <c r="Q73" s="470">
        <v>12</v>
      </c>
      <c r="R73" s="309" t="s">
        <v>171</v>
      </c>
      <c r="S73" s="471">
        <v>10</v>
      </c>
      <c r="T73" s="254" t="s">
        <v>234</v>
      </c>
      <c r="U73" s="310">
        <v>58371340</v>
      </c>
      <c r="V73" s="206"/>
      <c r="W73" s="28"/>
      <c r="X73" s="24"/>
      <c r="Y73" s="488"/>
      <c r="Z73" s="30"/>
      <c r="AB73" s="2"/>
    </row>
    <row r="74" spans="1:28" ht="15" customHeight="1">
      <c r="A74" s="137"/>
      <c r="B74" s="141"/>
      <c r="C74" s="487"/>
      <c r="D74" s="440"/>
      <c r="E74" s="402"/>
      <c r="F74" s="295"/>
      <c r="G74" s="251"/>
      <c r="H74" s="273"/>
      <c r="I74" s="319"/>
      <c r="J74" s="320"/>
      <c r="K74" s="319"/>
      <c r="L74" s="321"/>
      <c r="M74" s="274" t="s">
        <v>0</v>
      </c>
      <c r="N74" s="489" t="s">
        <v>221</v>
      </c>
      <c r="O74" s="281"/>
      <c r="P74" s="276"/>
      <c r="Q74" s="372">
        <f>U74/S74/1000</f>
        <v>347.22166666666669</v>
      </c>
      <c r="R74" s="276" t="s">
        <v>171</v>
      </c>
      <c r="S74" s="289">
        <v>12</v>
      </c>
      <c r="T74" s="248" t="s">
        <v>234</v>
      </c>
      <c r="U74" s="284">
        <v>4166660</v>
      </c>
      <c r="V74" s="206"/>
      <c r="W74" s="28"/>
      <c r="X74" s="24"/>
      <c r="Y74" s="488"/>
      <c r="Z74" s="30"/>
      <c r="AB74" s="2"/>
    </row>
    <row r="75" spans="1:28" ht="15" customHeight="1">
      <c r="A75" s="137"/>
      <c r="B75" s="141"/>
      <c r="C75" s="517" t="s">
        <v>282</v>
      </c>
      <c r="D75" s="393">
        <f>'[2]세출 (2)'!$E$55</f>
        <v>169821.16899999999</v>
      </c>
      <c r="E75" s="447">
        <f>SUM(U76:U77)/1000</f>
        <v>167526.625</v>
      </c>
      <c r="F75" s="295"/>
      <c r="G75" s="504">
        <f t="shared" ref="G75" si="11">(D75-E75)</f>
        <v>2294.5439999999944</v>
      </c>
      <c r="H75" s="273"/>
      <c r="I75" s="319"/>
      <c r="J75" s="320"/>
      <c r="K75" s="319"/>
      <c r="L75" s="321"/>
      <c r="M75" s="263" t="s">
        <v>170</v>
      </c>
      <c r="N75" s="281" t="s">
        <v>275</v>
      </c>
      <c r="O75" s="281"/>
      <c r="P75" s="276"/>
      <c r="Q75" s="372"/>
      <c r="R75" s="276"/>
      <c r="S75" s="289"/>
      <c r="T75" s="248"/>
      <c r="U75" s="284"/>
      <c r="V75" s="206"/>
      <c r="W75" s="28"/>
      <c r="X75" s="24"/>
      <c r="Y75" s="488"/>
      <c r="Z75" s="30"/>
      <c r="AB75" s="2"/>
    </row>
    <row r="76" spans="1:28" ht="15" customHeight="1">
      <c r="A76" s="137"/>
      <c r="B76" s="141"/>
      <c r="C76" s="138"/>
      <c r="D76" s="364"/>
      <c r="E76" s="437"/>
      <c r="F76" s="295"/>
      <c r="G76" s="348"/>
      <c r="H76" s="273"/>
      <c r="I76" s="319"/>
      <c r="J76" s="320"/>
      <c r="K76" s="319"/>
      <c r="L76" s="321"/>
      <c r="M76" s="386" t="s">
        <v>0</v>
      </c>
      <c r="N76" s="468" t="s">
        <v>276</v>
      </c>
      <c r="O76" s="469">
        <f>U76/Q76/S76/1000</f>
        <v>191.84208333333331</v>
      </c>
      <c r="P76" s="309" t="s">
        <v>171</v>
      </c>
      <c r="Q76" s="470">
        <v>12</v>
      </c>
      <c r="R76" s="309" t="s">
        <v>171</v>
      </c>
      <c r="S76" s="471">
        <v>25</v>
      </c>
      <c r="T76" s="254" t="s">
        <v>234</v>
      </c>
      <c r="U76" s="310">
        <v>57552625</v>
      </c>
      <c r="V76" s="206"/>
      <c r="W76" s="28"/>
      <c r="X76" s="24"/>
      <c r="Y76" s="488"/>
      <c r="Z76" s="30"/>
      <c r="AB76" s="2"/>
    </row>
    <row r="77" spans="1:28" ht="15" customHeight="1">
      <c r="A77" s="137"/>
      <c r="B77" s="141"/>
      <c r="C77" s="487"/>
      <c r="D77" s="440"/>
      <c r="E77" s="402"/>
      <c r="F77" s="295"/>
      <c r="G77" s="251"/>
      <c r="H77" s="273"/>
      <c r="I77" s="319"/>
      <c r="J77" s="320"/>
      <c r="K77" s="319"/>
      <c r="L77" s="321"/>
      <c r="M77" s="386" t="s">
        <v>0</v>
      </c>
      <c r="N77" s="468" t="s">
        <v>277</v>
      </c>
      <c r="O77" s="469"/>
      <c r="P77" s="309"/>
      <c r="Q77" s="502">
        <f>U77/S77/1000</f>
        <v>9164.5</v>
      </c>
      <c r="R77" s="309" t="s">
        <v>171</v>
      </c>
      <c r="S77" s="501">
        <v>12</v>
      </c>
      <c r="T77" s="254" t="s">
        <v>234</v>
      </c>
      <c r="U77" s="310">
        <v>109974000</v>
      </c>
      <c r="V77" s="206"/>
      <c r="W77" s="28"/>
      <c r="X77" s="24"/>
      <c r="Y77" s="488"/>
      <c r="Z77" s="30"/>
      <c r="AB77" s="2"/>
    </row>
    <row r="78" spans="1:28" ht="15" customHeight="1">
      <c r="A78" s="137"/>
      <c r="B78" s="141"/>
      <c r="C78" s="517" t="s">
        <v>283</v>
      </c>
      <c r="D78" s="393">
        <f>'[2]세출 (2)'!$E$57</f>
        <v>91842.252999999997</v>
      </c>
      <c r="E78" s="447">
        <f>SUM(U79:U80)/1000</f>
        <v>89279.25</v>
      </c>
      <c r="F78" s="295"/>
      <c r="G78" s="504">
        <f t="shared" ref="G78" si="12">(D78-E78)</f>
        <v>2563.002999999997</v>
      </c>
      <c r="H78" s="273"/>
      <c r="I78" s="319"/>
      <c r="J78" s="320"/>
      <c r="K78" s="319"/>
      <c r="L78" s="321"/>
      <c r="M78" s="263" t="s">
        <v>170</v>
      </c>
      <c r="N78" s="281" t="s">
        <v>266</v>
      </c>
      <c r="O78" s="469"/>
      <c r="P78" s="309"/>
      <c r="Q78" s="470"/>
      <c r="R78" s="309"/>
      <c r="S78" s="471"/>
      <c r="T78" s="254"/>
      <c r="U78" s="310"/>
      <c r="V78" s="206"/>
      <c r="W78" s="28"/>
      <c r="X78" s="24"/>
      <c r="Y78" s="488"/>
      <c r="Z78" s="30"/>
      <c r="AB78" s="2"/>
    </row>
    <row r="79" spans="1:28" ht="15" customHeight="1">
      <c r="A79" s="137"/>
      <c r="B79" s="141"/>
      <c r="C79" s="138"/>
      <c r="D79" s="364"/>
      <c r="E79" s="437"/>
      <c r="F79" s="295"/>
      <c r="G79" s="348"/>
      <c r="H79" s="273"/>
      <c r="I79" s="319"/>
      <c r="J79" s="320"/>
      <c r="K79" s="319"/>
      <c r="L79" s="321"/>
      <c r="M79" s="274" t="s">
        <v>0</v>
      </c>
      <c r="N79" s="489" t="s">
        <v>169</v>
      </c>
      <c r="O79" s="422">
        <f>U79/Q79/S79/1000</f>
        <v>185.15846774193548</v>
      </c>
      <c r="P79" s="276" t="s">
        <v>171</v>
      </c>
      <c r="Q79" s="289">
        <v>12</v>
      </c>
      <c r="R79" s="276" t="s">
        <v>171</v>
      </c>
      <c r="S79" s="376">
        <v>31</v>
      </c>
      <c r="T79" s="248" t="s">
        <v>234</v>
      </c>
      <c r="U79" s="284">
        <v>68878950</v>
      </c>
      <c r="V79" s="206"/>
      <c r="W79" s="28"/>
      <c r="X79" s="24"/>
      <c r="Y79" s="488"/>
      <c r="Z79" s="30"/>
      <c r="AB79" s="2"/>
    </row>
    <row r="80" spans="1:28" ht="15" customHeight="1">
      <c r="A80" s="137"/>
      <c r="B80" s="141"/>
      <c r="C80" s="487"/>
      <c r="D80" s="440"/>
      <c r="E80" s="402"/>
      <c r="F80" s="295"/>
      <c r="G80" s="251"/>
      <c r="H80" s="273"/>
      <c r="I80" s="319"/>
      <c r="J80" s="320"/>
      <c r="K80" s="319"/>
      <c r="L80" s="321"/>
      <c r="M80" s="274" t="s">
        <v>0</v>
      </c>
      <c r="N80" s="489" t="s">
        <v>221</v>
      </c>
      <c r="O80" s="422"/>
      <c r="P80" s="276"/>
      <c r="Q80" s="502">
        <f>U80/S80/1000</f>
        <v>1700.0250000000001</v>
      </c>
      <c r="R80" s="309" t="s">
        <v>171</v>
      </c>
      <c r="S80" s="501">
        <v>12</v>
      </c>
      <c r="T80" s="248" t="s">
        <v>234</v>
      </c>
      <c r="U80" s="284">
        <v>20400300</v>
      </c>
      <c r="V80" s="206"/>
      <c r="W80" s="28"/>
      <c r="X80" s="24"/>
      <c r="Y80" s="488"/>
      <c r="Z80" s="30"/>
      <c r="AB80" s="2"/>
    </row>
    <row r="81" spans="1:28" ht="15" customHeight="1">
      <c r="A81" s="137"/>
      <c r="B81" s="141"/>
      <c r="C81" s="517" t="s">
        <v>284</v>
      </c>
      <c r="D81" s="393">
        <f>'[2]세출 (2)'!$E$63</f>
        <v>455340</v>
      </c>
      <c r="E81" s="447">
        <f>SUM(U82:Z86)/1000</f>
        <v>435387</v>
      </c>
      <c r="F81" s="295"/>
      <c r="G81" s="504">
        <f t="shared" ref="G81" si="13">(D81-E81)</f>
        <v>19953</v>
      </c>
      <c r="H81" s="273"/>
      <c r="I81" s="319"/>
      <c r="J81" s="320"/>
      <c r="K81" s="319"/>
      <c r="L81" s="321"/>
      <c r="M81" s="263" t="s">
        <v>170</v>
      </c>
      <c r="N81" s="281" t="s">
        <v>254</v>
      </c>
      <c r="O81" s="281"/>
      <c r="P81" s="281"/>
      <c r="Q81" s="317"/>
      <c r="R81" s="276"/>
      <c r="S81" s="248"/>
      <c r="T81" s="248"/>
      <c r="U81" s="264"/>
      <c r="V81" s="206"/>
      <c r="W81" s="28"/>
      <c r="X81" s="24"/>
      <c r="Y81" s="240"/>
      <c r="Z81" s="30"/>
      <c r="AB81" s="2"/>
    </row>
    <row r="82" spans="1:28" ht="15" customHeight="1">
      <c r="A82" s="137"/>
      <c r="B82" s="141"/>
      <c r="C82" s="141"/>
      <c r="D82" s="364"/>
      <c r="E82" s="399"/>
      <c r="F82" s="295"/>
      <c r="G82" s="348"/>
      <c r="H82" s="273"/>
      <c r="I82" s="319"/>
      <c r="J82" s="320"/>
      <c r="K82" s="319"/>
      <c r="L82" s="321"/>
      <c r="M82" s="274" t="s">
        <v>0</v>
      </c>
      <c r="N82" s="503" t="s">
        <v>286</v>
      </c>
      <c r="O82" s="421">
        <f>U82/Q82/S82/1000</f>
        <v>220</v>
      </c>
      <c r="P82" s="276" t="s">
        <v>171</v>
      </c>
      <c r="Q82" s="289">
        <v>9</v>
      </c>
      <c r="R82" s="276" t="s">
        <v>171</v>
      </c>
      <c r="S82" s="376">
        <v>162</v>
      </c>
      <c r="T82" s="248" t="s">
        <v>235</v>
      </c>
      <c r="U82" s="284">
        <v>320760000</v>
      </c>
      <c r="V82" s="206"/>
      <c r="W82" s="28"/>
      <c r="X82" s="24"/>
      <c r="Y82" s="240"/>
      <c r="Z82" s="30"/>
      <c r="AB82" s="2"/>
    </row>
    <row r="83" spans="1:28" ht="15" customHeight="1">
      <c r="A83" s="137"/>
      <c r="B83" s="141"/>
      <c r="C83" s="141"/>
      <c r="D83" s="364"/>
      <c r="E83" s="437"/>
      <c r="F83" s="295"/>
      <c r="G83" s="348"/>
      <c r="H83" s="273"/>
      <c r="I83" s="319"/>
      <c r="J83" s="320"/>
      <c r="K83" s="319"/>
      <c r="L83" s="321"/>
      <c r="M83" s="274" t="s">
        <v>0</v>
      </c>
      <c r="N83" s="503" t="s">
        <v>238</v>
      </c>
      <c r="O83" s="421">
        <f>U83/Q83/S83/1000</f>
        <v>50</v>
      </c>
      <c r="P83" s="276" t="s">
        <v>171</v>
      </c>
      <c r="Q83" s="289">
        <v>5</v>
      </c>
      <c r="R83" s="276" t="s">
        <v>171</v>
      </c>
      <c r="S83" s="376">
        <v>162</v>
      </c>
      <c r="T83" s="248" t="s">
        <v>234</v>
      </c>
      <c r="U83" s="284">
        <v>40500000</v>
      </c>
      <c r="V83" s="206"/>
      <c r="W83" s="28"/>
      <c r="X83" s="24"/>
      <c r="Y83" s="526"/>
      <c r="Z83" s="30"/>
      <c r="AB83" s="2"/>
    </row>
    <row r="84" spans="1:28" ht="15" customHeight="1">
      <c r="A84" s="137"/>
      <c r="B84" s="141"/>
      <c r="C84" s="141"/>
      <c r="D84" s="318"/>
      <c r="E84" s="437"/>
      <c r="F84" s="295"/>
      <c r="G84" s="348"/>
      <c r="H84" s="273"/>
      <c r="I84" s="319"/>
      <c r="J84" s="320"/>
      <c r="K84" s="319"/>
      <c r="L84" s="321"/>
      <c r="M84" s="274" t="s">
        <v>0</v>
      </c>
      <c r="N84" s="358" t="s">
        <v>318</v>
      </c>
      <c r="O84" s="281"/>
      <c r="P84" s="281"/>
      <c r="Q84" s="365">
        <f>U84/S84/1000</f>
        <v>140</v>
      </c>
      <c r="R84" s="276" t="s">
        <v>171</v>
      </c>
      <c r="S84" s="376">
        <v>162</v>
      </c>
      <c r="T84" s="248" t="s">
        <v>235</v>
      </c>
      <c r="U84" s="284">
        <v>22680000</v>
      </c>
      <c r="V84" s="206"/>
      <c r="W84" s="28"/>
      <c r="X84" s="24"/>
      <c r="Y84" s="240"/>
      <c r="Z84" s="30"/>
      <c r="AB84" s="2"/>
    </row>
    <row r="85" spans="1:28" ht="15" customHeight="1">
      <c r="A85" s="137"/>
      <c r="B85" s="141"/>
      <c r="C85" s="141"/>
      <c r="D85" s="318"/>
      <c r="E85" s="437"/>
      <c r="F85" s="295"/>
      <c r="G85" s="348"/>
      <c r="H85" s="273"/>
      <c r="I85" s="319"/>
      <c r="J85" s="320"/>
      <c r="K85" s="319"/>
      <c r="L85" s="321"/>
      <c r="M85" s="274" t="s">
        <v>0</v>
      </c>
      <c r="N85" s="411" t="s">
        <v>319</v>
      </c>
      <c r="O85" s="421">
        <f>U85/Q85/S85/1000</f>
        <v>190.18799999999999</v>
      </c>
      <c r="P85" s="276" t="s">
        <v>171</v>
      </c>
      <c r="Q85" s="289">
        <v>5</v>
      </c>
      <c r="R85" s="276" t="s">
        <v>171</v>
      </c>
      <c r="S85" s="376">
        <v>50</v>
      </c>
      <c r="T85" s="248" t="s">
        <v>234</v>
      </c>
      <c r="U85" s="284">
        <v>47547000</v>
      </c>
      <c r="V85" s="206"/>
      <c r="W85" s="28"/>
      <c r="X85" s="24"/>
      <c r="Y85" s="410"/>
      <c r="Z85" s="30"/>
      <c r="AB85" s="2"/>
    </row>
    <row r="86" spans="1:28" ht="15" customHeight="1">
      <c r="A86" s="137"/>
      <c r="B86" s="141"/>
      <c r="C86" s="141"/>
      <c r="D86" s="318"/>
      <c r="E86" s="402"/>
      <c r="F86" s="295"/>
      <c r="G86" s="251"/>
      <c r="H86" s="273"/>
      <c r="I86" s="319"/>
      <c r="J86" s="320"/>
      <c r="K86" s="319"/>
      <c r="L86" s="321"/>
      <c r="M86" s="274" t="s">
        <v>0</v>
      </c>
      <c r="N86" s="411" t="s">
        <v>320</v>
      </c>
      <c r="O86" s="281"/>
      <c r="P86" s="281"/>
      <c r="Q86" s="365">
        <f>U86/S86/1000</f>
        <v>78</v>
      </c>
      <c r="R86" s="276" t="s">
        <v>171</v>
      </c>
      <c r="S86" s="376">
        <v>50</v>
      </c>
      <c r="T86" s="248" t="s">
        <v>234</v>
      </c>
      <c r="U86" s="284">
        <v>3900000</v>
      </c>
      <c r="V86" s="206"/>
      <c r="W86" s="28"/>
      <c r="X86" s="24"/>
      <c r="Y86" s="410"/>
      <c r="Z86" s="30"/>
      <c r="AB86" s="2"/>
    </row>
    <row r="87" spans="1:28" ht="15" customHeight="1">
      <c r="A87" s="137"/>
      <c r="B87" s="141"/>
      <c r="C87" s="517" t="s">
        <v>285</v>
      </c>
      <c r="D87" s="393">
        <f>'[2]세출 (2)'!$E$68</f>
        <v>36531</v>
      </c>
      <c r="E87" s="447">
        <f>SUM(U87:U88)/1000</f>
        <v>31795.5</v>
      </c>
      <c r="F87" s="295"/>
      <c r="G87" s="504">
        <f t="shared" ref="G87:G89" si="14">(D87-E87)</f>
        <v>4735.5</v>
      </c>
      <c r="H87" s="273"/>
      <c r="I87" s="319"/>
      <c r="J87" s="320"/>
      <c r="K87" s="319"/>
      <c r="L87" s="321"/>
      <c r="M87" s="263" t="s">
        <v>170</v>
      </c>
      <c r="N87" s="281" t="s">
        <v>220</v>
      </c>
      <c r="O87" s="422">
        <f>U87/Q87/S87/1000</f>
        <v>1353</v>
      </c>
      <c r="P87" s="276" t="s">
        <v>171</v>
      </c>
      <c r="Q87" s="289">
        <v>11</v>
      </c>
      <c r="R87" s="276" t="s">
        <v>171</v>
      </c>
      <c r="S87" s="376">
        <v>2</v>
      </c>
      <c r="T87" s="248" t="s">
        <v>235</v>
      </c>
      <c r="U87" s="284">
        <v>29766000</v>
      </c>
      <c r="V87" s="206"/>
      <c r="W87" s="28"/>
      <c r="X87" s="24"/>
      <c r="Y87" s="240"/>
      <c r="Z87" s="30"/>
      <c r="AB87" s="2"/>
    </row>
    <row r="88" spans="1:28" ht="15" customHeight="1">
      <c r="A88" s="137"/>
      <c r="B88" s="141"/>
      <c r="C88" s="485"/>
      <c r="D88" s="393"/>
      <c r="E88" s="401"/>
      <c r="F88" s="295"/>
      <c r="G88" s="251"/>
      <c r="H88" s="273"/>
      <c r="I88" s="319"/>
      <c r="J88" s="320"/>
      <c r="K88" s="319"/>
      <c r="L88" s="321"/>
      <c r="M88" s="263"/>
      <c r="N88" s="281"/>
      <c r="O88" s="422">
        <f>U88/Q88/S88/1000</f>
        <v>1014.75</v>
      </c>
      <c r="P88" s="276" t="s">
        <v>171</v>
      </c>
      <c r="Q88" s="289">
        <v>2</v>
      </c>
      <c r="R88" s="276" t="s">
        <v>171</v>
      </c>
      <c r="S88" s="376">
        <v>1</v>
      </c>
      <c r="T88" s="248" t="s">
        <v>234</v>
      </c>
      <c r="U88" s="284">
        <v>2029500</v>
      </c>
      <c r="V88" s="206"/>
      <c r="W88" s="28"/>
      <c r="X88" s="24"/>
      <c r="Y88" s="488"/>
      <c r="Z88" s="30"/>
      <c r="AB88" s="2"/>
    </row>
    <row r="89" spans="1:28" ht="15" customHeight="1">
      <c r="A89" s="137"/>
      <c r="B89" s="141"/>
      <c r="C89" s="538" t="s">
        <v>310</v>
      </c>
      <c r="D89" s="393">
        <f>'[2]세출 (2)'!$E$72</f>
        <v>46300</v>
      </c>
      <c r="E89" s="447">
        <f>SUM(U90:U91)/1000</f>
        <v>42570.027999999998</v>
      </c>
      <c r="F89" s="295"/>
      <c r="G89" s="504">
        <f t="shared" si="14"/>
        <v>3729.9720000000016</v>
      </c>
      <c r="H89" s="273"/>
      <c r="I89" s="319"/>
      <c r="J89" s="320"/>
      <c r="K89" s="319"/>
      <c r="L89" s="321"/>
      <c r="M89" s="263" t="s">
        <v>170</v>
      </c>
      <c r="N89" s="281" t="s">
        <v>321</v>
      </c>
      <c r="O89" s="469"/>
      <c r="P89" s="309"/>
      <c r="Q89" s="470"/>
      <c r="R89" s="309"/>
      <c r="S89" s="471"/>
      <c r="T89" s="254"/>
      <c r="U89" s="310"/>
      <c r="V89" s="206"/>
      <c r="W89" s="28"/>
      <c r="X89" s="24"/>
      <c r="Y89" s="526"/>
      <c r="Z89" s="30"/>
      <c r="AB89" s="2"/>
    </row>
    <row r="90" spans="1:28" ht="15" customHeight="1">
      <c r="A90" s="137"/>
      <c r="B90" s="141"/>
      <c r="C90" s="518"/>
      <c r="D90" s="441"/>
      <c r="E90" s="399"/>
      <c r="F90" s="295"/>
      <c r="G90" s="348"/>
      <c r="H90" s="273"/>
      <c r="I90" s="319"/>
      <c r="J90" s="320"/>
      <c r="K90" s="319"/>
      <c r="L90" s="321"/>
      <c r="M90" s="274" t="s">
        <v>0</v>
      </c>
      <c r="N90" s="522" t="s">
        <v>169</v>
      </c>
      <c r="O90" s="422">
        <f>U90/Q90/S90/1000</f>
        <v>119.07110714285713</v>
      </c>
      <c r="P90" s="276" t="s">
        <v>171</v>
      </c>
      <c r="Q90" s="289">
        <v>7</v>
      </c>
      <c r="R90" s="276" t="s">
        <v>171</v>
      </c>
      <c r="S90" s="376">
        <v>20</v>
      </c>
      <c r="T90" s="248" t="s">
        <v>234</v>
      </c>
      <c r="U90" s="284">
        <v>16669955</v>
      </c>
      <c r="V90" s="206"/>
      <c r="W90" s="28"/>
      <c r="X90" s="24"/>
      <c r="Y90" s="526"/>
      <c r="Z90" s="30"/>
      <c r="AB90" s="2"/>
    </row>
    <row r="91" spans="1:28" ht="15" customHeight="1">
      <c r="A91" s="137"/>
      <c r="B91" s="141"/>
      <c r="C91" s="527"/>
      <c r="D91" s="440"/>
      <c r="E91" s="402"/>
      <c r="F91" s="295"/>
      <c r="G91" s="251"/>
      <c r="H91" s="273"/>
      <c r="I91" s="319"/>
      <c r="J91" s="320"/>
      <c r="K91" s="319"/>
      <c r="L91" s="321"/>
      <c r="M91" s="274" t="s">
        <v>0</v>
      </c>
      <c r="N91" s="522" t="s">
        <v>221</v>
      </c>
      <c r="O91" s="422"/>
      <c r="P91" s="276"/>
      <c r="Q91" s="502">
        <f>U91/S91/1000</f>
        <v>3237.509125</v>
      </c>
      <c r="R91" s="309" t="s">
        <v>171</v>
      </c>
      <c r="S91" s="501">
        <v>8</v>
      </c>
      <c r="T91" s="248" t="s">
        <v>234</v>
      </c>
      <c r="U91" s="284">
        <v>25900073</v>
      </c>
      <c r="V91" s="206"/>
      <c r="W91" s="28"/>
      <c r="X91" s="24"/>
      <c r="Y91" s="526"/>
      <c r="Z91" s="30"/>
      <c r="AB91" s="2"/>
    </row>
    <row r="92" spans="1:28" ht="15" customHeight="1">
      <c r="A92" s="137"/>
      <c r="B92" s="141"/>
      <c r="C92" s="485" t="s">
        <v>311</v>
      </c>
      <c r="D92" s="393">
        <f>'[2]세출 (2)'!$E$74</f>
        <v>24398</v>
      </c>
      <c r="E92" s="447">
        <f>SUM(U93:Z97)/1000</f>
        <v>22589.9</v>
      </c>
      <c r="F92" s="295"/>
      <c r="G92" s="251">
        <f t="shared" si="7"/>
        <v>1808.0999999999985</v>
      </c>
      <c r="H92" s="273"/>
      <c r="I92" s="319"/>
      <c r="J92" s="320"/>
      <c r="K92" s="319"/>
      <c r="L92" s="321"/>
      <c r="M92" s="263" t="s">
        <v>170</v>
      </c>
      <c r="N92" s="281" t="s">
        <v>322</v>
      </c>
      <c r="O92" s="261"/>
      <c r="P92" s="261"/>
      <c r="Q92" s="424"/>
      <c r="R92" s="276"/>
      <c r="S92" s="303"/>
      <c r="T92" s="248"/>
      <c r="U92" s="284"/>
      <c r="V92" s="206"/>
      <c r="W92" s="28"/>
      <c r="X92" s="24"/>
      <c r="Y92" s="195"/>
      <c r="Z92" s="30"/>
      <c r="AB92" s="2"/>
    </row>
    <row r="93" spans="1:28" ht="15" customHeight="1">
      <c r="A93" s="243"/>
      <c r="B93" s="138"/>
      <c r="C93" s="518"/>
      <c r="D93" s="441"/>
      <c r="E93" s="399"/>
      <c r="F93" s="295"/>
      <c r="G93" s="348"/>
      <c r="H93" s="273"/>
      <c r="I93" s="319"/>
      <c r="J93" s="320"/>
      <c r="K93" s="319"/>
      <c r="L93" s="321"/>
      <c r="M93" s="274" t="s">
        <v>0</v>
      </c>
      <c r="N93" s="281" t="s">
        <v>323</v>
      </c>
      <c r="O93" s="522"/>
      <c r="P93" s="522"/>
      <c r="Q93" s="424">
        <f>U93/S93/1000</f>
        <v>341.9</v>
      </c>
      <c r="R93" s="276" t="s">
        <v>171</v>
      </c>
      <c r="S93" s="303">
        <v>1</v>
      </c>
      <c r="T93" s="248" t="s">
        <v>234</v>
      </c>
      <c r="U93" s="284">
        <v>341900</v>
      </c>
      <c r="V93" s="206"/>
      <c r="W93" s="28"/>
      <c r="X93" s="24"/>
      <c r="Y93" s="526"/>
      <c r="Z93" s="30"/>
      <c r="AB93" s="2"/>
    </row>
    <row r="94" spans="1:28" ht="15" customHeight="1">
      <c r="A94" s="243"/>
      <c r="B94" s="138"/>
      <c r="C94" s="138"/>
      <c r="D94" s="364"/>
      <c r="E94" s="437"/>
      <c r="F94" s="295"/>
      <c r="G94" s="348"/>
      <c r="H94" s="273"/>
      <c r="I94" s="319"/>
      <c r="J94" s="320"/>
      <c r="K94" s="319"/>
      <c r="L94" s="321"/>
      <c r="M94" s="274" t="s">
        <v>0</v>
      </c>
      <c r="N94" s="281" t="s">
        <v>300</v>
      </c>
      <c r="O94" s="522"/>
      <c r="P94" s="522"/>
      <c r="Q94" s="424">
        <f>U94/S94/1000</f>
        <v>15442</v>
      </c>
      <c r="R94" s="276" t="s">
        <v>171</v>
      </c>
      <c r="S94" s="303">
        <v>1</v>
      </c>
      <c r="T94" s="248" t="s">
        <v>234</v>
      </c>
      <c r="U94" s="284">
        <v>15442000</v>
      </c>
      <c r="V94" s="206"/>
      <c r="W94" s="28"/>
      <c r="X94" s="24"/>
      <c r="Y94" s="526"/>
      <c r="Z94" s="30"/>
      <c r="AB94" s="2"/>
    </row>
    <row r="95" spans="1:28" ht="15" customHeight="1">
      <c r="A95" s="442"/>
      <c r="B95" s="152"/>
      <c r="C95" s="152"/>
      <c r="D95" s="712"/>
      <c r="E95" s="713"/>
      <c r="F95" s="430"/>
      <c r="G95" s="382"/>
      <c r="H95" s="306"/>
      <c r="I95" s="684"/>
      <c r="J95" s="307"/>
      <c r="K95" s="684"/>
      <c r="L95" s="308"/>
      <c r="M95" s="345" t="s">
        <v>0</v>
      </c>
      <c r="N95" s="714" t="s">
        <v>324</v>
      </c>
      <c r="O95" s="684"/>
      <c r="P95" s="684"/>
      <c r="Q95" s="715">
        <f>U95/S95/1000</f>
        <v>896</v>
      </c>
      <c r="R95" s="472" t="s">
        <v>171</v>
      </c>
      <c r="S95" s="716">
        <v>1</v>
      </c>
      <c r="T95" s="307" t="s">
        <v>234</v>
      </c>
      <c r="U95" s="473">
        <v>896000</v>
      </c>
      <c r="V95" s="206"/>
      <c r="W95" s="28"/>
      <c r="X95" s="24"/>
      <c r="Y95" s="526"/>
      <c r="Z95" s="30"/>
      <c r="AB95" s="2"/>
    </row>
    <row r="96" spans="1:28" ht="15" customHeight="1">
      <c r="A96" s="243"/>
      <c r="B96" s="138"/>
      <c r="C96" s="138"/>
      <c r="D96" s="364"/>
      <c r="E96" s="437"/>
      <c r="F96" s="295"/>
      <c r="G96" s="348"/>
      <c r="H96" s="273"/>
      <c r="I96" s="295"/>
      <c r="J96" s="296"/>
      <c r="K96" s="295"/>
      <c r="L96" s="297"/>
      <c r="M96" s="386" t="s">
        <v>0</v>
      </c>
      <c r="N96" s="468" t="s">
        <v>325</v>
      </c>
      <c r="O96" s="298"/>
      <c r="P96" s="298"/>
      <c r="Q96" s="420">
        <f>U96/S96/1000</f>
        <v>5610</v>
      </c>
      <c r="R96" s="309" t="s">
        <v>171</v>
      </c>
      <c r="S96" s="389">
        <v>1</v>
      </c>
      <c r="T96" s="254" t="s">
        <v>234</v>
      </c>
      <c r="U96" s="310">
        <v>5610000</v>
      </c>
      <c r="V96" s="206"/>
      <c r="W96" s="28"/>
      <c r="X96" s="24"/>
      <c r="Y96" s="526"/>
      <c r="Z96" s="30"/>
      <c r="AB96" s="2"/>
    </row>
    <row r="97" spans="1:28" ht="15" customHeight="1">
      <c r="A97" s="243"/>
      <c r="B97" s="527"/>
      <c r="C97" s="527"/>
      <c r="D97" s="364"/>
      <c r="E97" s="437"/>
      <c r="F97" s="295"/>
      <c r="G97" s="251"/>
      <c r="H97" s="273"/>
      <c r="I97" s="319"/>
      <c r="J97" s="320"/>
      <c r="K97" s="319"/>
      <c r="L97" s="321"/>
      <c r="M97" s="274" t="s">
        <v>0</v>
      </c>
      <c r="N97" s="281" t="s">
        <v>326</v>
      </c>
      <c r="O97" s="522"/>
      <c r="P97" s="522"/>
      <c r="Q97" s="424">
        <f>U97/S97/1000</f>
        <v>300</v>
      </c>
      <c r="R97" s="276" t="s">
        <v>171</v>
      </c>
      <c r="S97" s="303">
        <v>1</v>
      </c>
      <c r="T97" s="248" t="s">
        <v>234</v>
      </c>
      <c r="U97" s="284">
        <v>300000</v>
      </c>
      <c r="V97" s="206"/>
      <c r="W97" s="28"/>
      <c r="X97" s="24"/>
      <c r="Y97" s="526"/>
      <c r="Z97" s="30"/>
      <c r="AB97" s="2"/>
    </row>
    <row r="98" spans="1:28" ht="15" customHeight="1">
      <c r="A98" s="841" t="s">
        <v>191</v>
      </c>
      <c r="B98" s="842"/>
      <c r="C98" s="843"/>
      <c r="D98" s="279">
        <f>D99</f>
        <v>18</v>
      </c>
      <c r="E98" s="396">
        <f>E99</f>
        <v>0</v>
      </c>
      <c r="F98" s="250"/>
      <c r="G98" s="251">
        <f t="shared" si="7"/>
        <v>18</v>
      </c>
      <c r="H98" s="273"/>
      <c r="I98" s="248"/>
      <c r="J98" s="248"/>
      <c r="K98" s="285"/>
      <c r="L98" s="323"/>
      <c r="M98" s="263"/>
      <c r="N98" s="248"/>
      <c r="O98" s="248"/>
      <c r="P98" s="248"/>
      <c r="Q98" s="248"/>
      <c r="R98" s="248"/>
      <c r="S98" s="248"/>
      <c r="T98" s="248"/>
      <c r="U98" s="264"/>
      <c r="V98" s="206"/>
      <c r="W98" s="35"/>
      <c r="X98" s="24"/>
      <c r="Y98" s="33"/>
      <c r="Z98" s="37"/>
      <c r="AB98" s="2"/>
    </row>
    <row r="99" spans="1:28" ht="15" customHeight="1">
      <c r="A99" s="224"/>
      <c r="B99" s="842" t="s">
        <v>192</v>
      </c>
      <c r="C99" s="843"/>
      <c r="D99" s="279">
        <f>D100</f>
        <v>18</v>
      </c>
      <c r="E99" s="396">
        <f>E100</f>
        <v>0</v>
      </c>
      <c r="F99" s="250"/>
      <c r="G99" s="251">
        <f t="shared" si="7"/>
        <v>18</v>
      </c>
      <c r="H99" s="273"/>
      <c r="I99" s="248" t="s">
        <v>0</v>
      </c>
      <c r="J99" s="872" t="s">
        <v>90</v>
      </c>
      <c r="K99" s="872"/>
      <c r="L99" s="323" t="e">
        <f>SUM(#REF!)</f>
        <v>#REF!</v>
      </c>
      <c r="M99" s="263"/>
      <c r="N99" s="248"/>
      <c r="O99" s="248"/>
      <c r="P99" s="248"/>
      <c r="Q99" s="248"/>
      <c r="R99" s="248"/>
      <c r="S99" s="248"/>
      <c r="T99" s="248"/>
      <c r="U99" s="264"/>
      <c r="V99" s="206"/>
      <c r="W99" s="35"/>
      <c r="X99" s="24" t="s">
        <v>50</v>
      </c>
      <c r="Y99" s="33" t="s">
        <v>89</v>
      </c>
      <c r="Z99" s="37">
        <v>17000</v>
      </c>
      <c r="AB99" s="2"/>
    </row>
    <row r="100" spans="1:28" ht="15" customHeight="1">
      <c r="A100" s="243"/>
      <c r="B100" s="239"/>
      <c r="C100" s="244" t="s">
        <v>193</v>
      </c>
      <c r="D100" s="279">
        <v>18</v>
      </c>
      <c r="E100" s="396">
        <v>0</v>
      </c>
      <c r="F100" s="272"/>
      <c r="G100" s="251">
        <f t="shared" si="7"/>
        <v>18</v>
      </c>
      <c r="H100" s="273"/>
      <c r="I100" s="320"/>
      <c r="J100" s="324"/>
      <c r="K100" s="324"/>
      <c r="L100" s="325"/>
      <c r="M100" s="274"/>
      <c r="N100" s="357"/>
      <c r="O100" s="320"/>
      <c r="P100" s="320"/>
      <c r="Q100" s="326"/>
      <c r="R100" s="276"/>
      <c r="S100" s="303"/>
      <c r="T100" s="320"/>
      <c r="U100" s="327"/>
      <c r="V100" s="206"/>
      <c r="W100" s="35" t="s">
        <v>49</v>
      </c>
      <c r="X100" s="880" t="s">
        <v>90</v>
      </c>
      <c r="Y100" s="880"/>
      <c r="Z100" s="37">
        <f>SUM(Z108:Z108)</f>
        <v>30400</v>
      </c>
      <c r="AB100" s="2"/>
    </row>
    <row r="101" spans="1:28" ht="15" customHeight="1">
      <c r="A101" s="352" t="s">
        <v>248</v>
      </c>
      <c r="B101" s="377"/>
      <c r="C101" s="244"/>
      <c r="D101" s="279">
        <f>D102</f>
        <v>2201</v>
      </c>
      <c r="E101" s="396">
        <f>E102</f>
        <v>2201.0920000000001</v>
      </c>
      <c r="F101" s="272"/>
      <c r="G101" s="251">
        <v>0</v>
      </c>
      <c r="H101" s="273"/>
      <c r="I101" s="320"/>
      <c r="J101" s="324"/>
      <c r="K101" s="324"/>
      <c r="L101" s="325"/>
      <c r="M101" s="274"/>
      <c r="N101" s="357"/>
      <c r="O101" s="320"/>
      <c r="P101" s="320"/>
      <c r="Q101" s="326"/>
      <c r="R101" s="276"/>
      <c r="S101" s="303"/>
      <c r="T101" s="320"/>
      <c r="U101" s="327"/>
      <c r="V101" s="206"/>
      <c r="W101" s="35"/>
      <c r="X101" s="363"/>
      <c r="Y101" s="363"/>
      <c r="Z101" s="37"/>
      <c r="AB101" s="2"/>
    </row>
    <row r="102" spans="1:28" ht="15" customHeight="1">
      <c r="A102" s="243"/>
      <c r="B102" s="351" t="s">
        <v>249</v>
      </c>
      <c r="C102" s="244"/>
      <c r="D102" s="279">
        <f>D103</f>
        <v>2201</v>
      </c>
      <c r="E102" s="396">
        <f>E103</f>
        <v>2201.0920000000001</v>
      </c>
      <c r="F102" s="272"/>
      <c r="G102" s="251">
        <v>0</v>
      </c>
      <c r="H102" s="273"/>
      <c r="I102" s="320"/>
      <c r="J102" s="324"/>
      <c r="K102" s="324"/>
      <c r="L102" s="325"/>
      <c r="M102" s="274"/>
      <c r="N102" s="357"/>
      <c r="O102" s="320"/>
      <c r="P102" s="320"/>
      <c r="Q102" s="326"/>
      <c r="R102" s="276"/>
      <c r="S102" s="303"/>
      <c r="T102" s="320"/>
      <c r="U102" s="327"/>
      <c r="V102" s="206"/>
      <c r="W102" s="35"/>
      <c r="X102" s="363"/>
      <c r="Y102" s="363"/>
      <c r="Z102" s="37"/>
      <c r="AB102" s="2"/>
    </row>
    <row r="103" spans="1:28" ht="15" customHeight="1">
      <c r="A103" s="137"/>
      <c r="B103" s="439"/>
      <c r="C103" s="407" t="s">
        <v>250</v>
      </c>
      <c r="D103" s="436">
        <v>2201</v>
      </c>
      <c r="E103" s="447">
        <f>SUM(U103:U104)/1000</f>
        <v>2201.0920000000001</v>
      </c>
      <c r="F103" s="250"/>
      <c r="G103" s="251">
        <v>0</v>
      </c>
      <c r="H103" s="293"/>
      <c r="I103" s="248"/>
      <c r="J103" s="406"/>
      <c r="K103" s="406"/>
      <c r="L103" s="323"/>
      <c r="M103" s="274" t="s">
        <v>0</v>
      </c>
      <c r="N103" s="500" t="s">
        <v>287</v>
      </c>
      <c r="O103" s="248"/>
      <c r="P103" s="248"/>
      <c r="Q103" s="301">
        <v>452</v>
      </c>
      <c r="R103" s="276" t="s">
        <v>171</v>
      </c>
      <c r="S103" s="303">
        <v>1</v>
      </c>
      <c r="T103" s="248" t="s">
        <v>234</v>
      </c>
      <c r="U103" s="284">
        <v>2184124</v>
      </c>
      <c r="V103" s="206"/>
      <c r="W103" s="35"/>
      <c r="X103" s="363"/>
      <c r="Y103" s="363"/>
      <c r="Z103" s="37"/>
      <c r="AB103" s="2"/>
    </row>
    <row r="104" spans="1:28" ht="15" customHeight="1">
      <c r="A104" s="243"/>
      <c r="B104" s="138"/>
      <c r="C104" s="141"/>
      <c r="D104" s="271"/>
      <c r="E104" s="397"/>
      <c r="F104" s="272"/>
      <c r="G104" s="251"/>
      <c r="H104" s="273"/>
      <c r="I104" s="296"/>
      <c r="J104" s="378"/>
      <c r="K104" s="378"/>
      <c r="L104" s="385"/>
      <c r="M104" s="386" t="s">
        <v>0</v>
      </c>
      <c r="N104" s="387" t="s">
        <v>242</v>
      </c>
      <c r="O104" s="296"/>
      <c r="P104" s="296"/>
      <c r="Q104" s="388">
        <f>U104/S104/1000</f>
        <v>16.968</v>
      </c>
      <c r="R104" s="309" t="s">
        <v>171</v>
      </c>
      <c r="S104" s="389">
        <v>1</v>
      </c>
      <c r="T104" s="296" t="s">
        <v>234</v>
      </c>
      <c r="U104" s="390">
        <v>16968</v>
      </c>
      <c r="V104" s="206"/>
      <c r="W104" s="35"/>
      <c r="X104" s="363"/>
      <c r="Y104" s="363"/>
      <c r="Z104" s="37"/>
      <c r="AB104" s="2"/>
    </row>
    <row r="105" spans="1:28" ht="15" customHeight="1">
      <c r="A105" s="841" t="s">
        <v>243</v>
      </c>
      <c r="B105" s="842"/>
      <c r="C105" s="843"/>
      <c r="D105" s="265">
        <f>D106</f>
        <v>0</v>
      </c>
      <c r="E105" s="395">
        <f>E106</f>
        <v>62636.718999999997</v>
      </c>
      <c r="F105" s="272"/>
      <c r="G105" s="251">
        <f t="shared" si="7"/>
        <v>-62636.718999999997</v>
      </c>
      <c r="H105" s="273"/>
      <c r="I105" s="320"/>
      <c r="J105" s="324"/>
      <c r="K105" s="324"/>
      <c r="L105" s="325"/>
      <c r="M105" s="274"/>
      <c r="N105" s="328"/>
      <c r="O105" s="320"/>
      <c r="P105" s="320"/>
      <c r="Q105" s="329"/>
      <c r="R105" s="276"/>
      <c r="S105" s="320"/>
      <c r="T105" s="320"/>
      <c r="U105" s="327"/>
      <c r="V105" s="206"/>
      <c r="W105" s="35"/>
      <c r="X105" s="241"/>
      <c r="Y105" s="241"/>
      <c r="Z105" s="37"/>
      <c r="AB105" s="2"/>
    </row>
    <row r="106" spans="1:28" ht="15" customHeight="1">
      <c r="A106" s="412"/>
      <c r="B106" s="844" t="s">
        <v>244</v>
      </c>
      <c r="C106" s="843"/>
      <c r="D106" s="265">
        <f>D107</f>
        <v>0</v>
      </c>
      <c r="E106" s="395">
        <f>E107</f>
        <v>62636.718999999997</v>
      </c>
      <c r="F106" s="272"/>
      <c r="G106" s="251">
        <f t="shared" si="7"/>
        <v>-62636.718999999997</v>
      </c>
      <c r="H106" s="273"/>
      <c r="I106" s="320"/>
      <c r="J106" s="324"/>
      <c r="K106" s="324"/>
      <c r="L106" s="325"/>
      <c r="M106" s="330"/>
      <c r="N106" s="320"/>
      <c r="O106" s="320"/>
      <c r="P106" s="320"/>
      <c r="Q106" s="320"/>
      <c r="R106" s="276"/>
      <c r="S106" s="320"/>
      <c r="T106" s="320"/>
      <c r="U106" s="331"/>
      <c r="V106" s="206"/>
      <c r="W106" s="35"/>
      <c r="X106" s="241"/>
      <c r="Y106" s="241"/>
      <c r="Z106" s="37"/>
      <c r="AB106" s="2"/>
    </row>
    <row r="107" spans="1:28" ht="15" customHeight="1">
      <c r="A107" s="243"/>
      <c r="B107" s="413"/>
      <c r="C107" s="353" t="s">
        <v>245</v>
      </c>
      <c r="D107" s="265">
        <v>0</v>
      </c>
      <c r="E107" s="446">
        <f>SUM(U107:U110)/1000</f>
        <v>62636.718999999997</v>
      </c>
      <c r="F107" s="272"/>
      <c r="G107" s="251">
        <f t="shared" si="7"/>
        <v>-62636.718999999997</v>
      </c>
      <c r="H107" s="273"/>
      <c r="I107" s="320"/>
      <c r="J107" s="324"/>
      <c r="K107" s="324"/>
      <c r="L107" s="325"/>
      <c r="M107" s="274" t="s">
        <v>0</v>
      </c>
      <c r="N107" s="324" t="str">
        <f>'[1]세출 (2)'!$J$72</f>
        <v>사업수입이월금</v>
      </c>
      <c r="O107" s="320"/>
      <c r="P107" s="320"/>
      <c r="Q107" s="425">
        <f>U107/S107/1000</f>
        <v>35098.296000000002</v>
      </c>
      <c r="R107" s="276" t="s">
        <v>171</v>
      </c>
      <c r="S107" s="336">
        <v>1</v>
      </c>
      <c r="T107" s="332" t="s">
        <v>235</v>
      </c>
      <c r="U107" s="327">
        <v>35098296</v>
      </c>
      <c r="V107" s="206"/>
      <c r="W107" s="35"/>
      <c r="X107" s="241"/>
      <c r="Y107" s="241"/>
      <c r="Z107" s="37"/>
      <c r="AB107" s="2"/>
    </row>
    <row r="108" spans="1:28" ht="15" customHeight="1">
      <c r="A108" s="474"/>
      <c r="B108" s="167"/>
      <c r="C108" s="475"/>
      <c r="D108" s="279"/>
      <c r="E108" s="396"/>
      <c r="F108" s="280"/>
      <c r="G108" s="347"/>
      <c r="H108" s="260"/>
      <c r="I108" s="333" t="s">
        <v>0</v>
      </c>
      <c r="J108" s="909" t="s">
        <v>12</v>
      </c>
      <c r="K108" s="909"/>
      <c r="L108" s="334">
        <v>70000</v>
      </c>
      <c r="M108" s="274" t="s">
        <v>0</v>
      </c>
      <c r="N108" s="391" t="s">
        <v>327</v>
      </c>
      <c r="O108" s="261"/>
      <c r="P108" s="261"/>
      <c r="Q108" s="335">
        <f>U108/S108/1000</f>
        <v>24709.951000000001</v>
      </c>
      <c r="R108" s="276" t="s">
        <v>171</v>
      </c>
      <c r="S108" s="336">
        <v>1</v>
      </c>
      <c r="T108" s="337" t="s">
        <v>235</v>
      </c>
      <c r="U108" s="338">
        <v>24709951</v>
      </c>
      <c r="V108" s="206"/>
      <c r="W108" s="35"/>
      <c r="X108" s="24" t="s">
        <v>50</v>
      </c>
      <c r="Y108" s="33" t="s">
        <v>91</v>
      </c>
      <c r="Z108" s="37">
        <v>30400</v>
      </c>
      <c r="AB108" s="2"/>
    </row>
    <row r="109" spans="1:28" ht="15" customHeight="1">
      <c r="A109" s="243"/>
      <c r="B109" s="138"/>
      <c r="C109" s="141"/>
      <c r="D109" s="271"/>
      <c r="E109" s="397"/>
      <c r="F109" s="272"/>
      <c r="G109" s="348"/>
      <c r="H109" s="266"/>
      <c r="I109" s="426"/>
      <c r="J109" s="427"/>
      <c r="K109" s="427"/>
      <c r="L109" s="428"/>
      <c r="M109" s="274" t="s">
        <v>0</v>
      </c>
      <c r="N109" s="499" t="s">
        <v>288</v>
      </c>
      <c r="O109" s="423"/>
      <c r="P109" s="423"/>
      <c r="Q109" s="435">
        <f>U109/S109/1000</f>
        <v>2558.3519999999999</v>
      </c>
      <c r="R109" s="276" t="s">
        <v>171</v>
      </c>
      <c r="S109" s="303">
        <v>1</v>
      </c>
      <c r="T109" s="408" t="s">
        <v>234</v>
      </c>
      <c r="U109" s="449">
        <v>2558352</v>
      </c>
      <c r="V109" s="206"/>
      <c r="W109" s="35"/>
      <c r="X109" s="24"/>
      <c r="Y109" s="409"/>
      <c r="Z109" s="37"/>
      <c r="AB109" s="2"/>
    </row>
    <row r="110" spans="1:28" ht="15" customHeight="1">
      <c r="A110" s="442"/>
      <c r="B110" s="477"/>
      <c r="C110" s="476"/>
      <c r="D110" s="443"/>
      <c r="E110" s="444"/>
      <c r="F110" s="445"/>
      <c r="G110" s="382"/>
      <c r="H110" s="341"/>
      <c r="I110" s="342"/>
      <c r="J110" s="343"/>
      <c r="K110" s="343"/>
      <c r="L110" s="344"/>
      <c r="M110" s="345" t="s">
        <v>0</v>
      </c>
      <c r="N110" s="429" t="s">
        <v>257</v>
      </c>
      <c r="O110" s="430"/>
      <c r="P110" s="430"/>
      <c r="Q110" s="431">
        <f>U110/S110/1000</f>
        <v>270.12</v>
      </c>
      <c r="R110" s="432" t="s">
        <v>171</v>
      </c>
      <c r="S110" s="433">
        <v>1</v>
      </c>
      <c r="T110" s="434" t="s">
        <v>235</v>
      </c>
      <c r="U110" s="450">
        <v>270120</v>
      </c>
      <c r="V110" s="206"/>
      <c r="W110" s="35" t="s">
        <v>49</v>
      </c>
      <c r="X110" s="880" t="s">
        <v>92</v>
      </c>
      <c r="Y110" s="880"/>
      <c r="Z110" s="37" t="e">
        <f>SUM(#REF!)</f>
        <v>#REF!</v>
      </c>
      <c r="AB110" s="2"/>
    </row>
    <row r="111" spans="1:28" ht="15" customHeight="1">
      <c r="A111" s="90"/>
      <c r="B111" s="904"/>
      <c r="C111" s="904"/>
      <c r="D111" s="85"/>
      <c r="E111" s="124"/>
      <c r="F111" s="113"/>
      <c r="G111" s="83"/>
      <c r="H111" s="115"/>
      <c r="I111" s="80" t="s">
        <v>0</v>
      </c>
      <c r="J111" s="908" t="s">
        <v>14</v>
      </c>
      <c r="K111" s="908"/>
      <c r="L111" s="116">
        <v>130000</v>
      </c>
      <c r="M111" s="96"/>
      <c r="N111" s="96"/>
      <c r="O111" s="96"/>
      <c r="P111" s="96"/>
      <c r="Q111" s="96"/>
      <c r="R111" s="96"/>
      <c r="S111" s="96"/>
      <c r="T111" s="96"/>
      <c r="U111" s="96"/>
      <c r="V111" s="34"/>
      <c r="W111" s="35" t="s">
        <v>49</v>
      </c>
      <c r="X111" s="880" t="s">
        <v>93</v>
      </c>
      <c r="Y111" s="880"/>
      <c r="Z111" s="37">
        <v>70000</v>
      </c>
      <c r="AB111" s="2"/>
    </row>
    <row r="112" spans="1:28" ht="15" customHeight="1">
      <c r="A112" s="90"/>
      <c r="B112" s="90"/>
      <c r="C112" s="90"/>
      <c r="D112" s="85"/>
      <c r="E112" s="124"/>
      <c r="F112" s="113"/>
      <c r="G112" s="83"/>
      <c r="H112" s="115"/>
      <c r="I112" s="77" t="s">
        <v>0</v>
      </c>
      <c r="J112" s="842" t="s">
        <v>15</v>
      </c>
      <c r="K112" s="842"/>
      <c r="L112" s="117">
        <v>0</v>
      </c>
      <c r="M112" s="96"/>
      <c r="N112" s="96"/>
      <c r="O112" s="96"/>
      <c r="P112" s="96"/>
      <c r="Q112" s="96"/>
      <c r="R112" s="96"/>
      <c r="S112" s="96"/>
      <c r="T112" s="96"/>
      <c r="U112" s="96"/>
      <c r="V112" s="34"/>
      <c r="W112" s="35"/>
      <c r="X112" s="33"/>
      <c r="Y112" s="33"/>
      <c r="Z112" s="37"/>
      <c r="AB112" s="2"/>
    </row>
    <row r="113" spans="1:28" ht="15" customHeight="1">
      <c r="A113" s="90"/>
      <c r="B113" s="90"/>
      <c r="C113" s="90"/>
      <c r="D113" s="85"/>
      <c r="E113" s="124"/>
      <c r="F113" s="113"/>
      <c r="G113" s="83"/>
      <c r="H113" s="115"/>
      <c r="I113" s="77" t="s">
        <v>0</v>
      </c>
      <c r="J113" s="842" t="s">
        <v>16</v>
      </c>
      <c r="K113" s="842"/>
      <c r="L113" s="117">
        <f>L114</f>
        <v>60000</v>
      </c>
      <c r="M113" s="96"/>
      <c r="N113" s="96"/>
      <c r="O113" s="96"/>
      <c r="P113" s="96"/>
      <c r="Q113" s="96"/>
      <c r="R113" s="96"/>
      <c r="S113" s="96"/>
      <c r="T113" s="96"/>
      <c r="U113" s="96"/>
      <c r="V113" s="34"/>
      <c r="W113" s="35"/>
      <c r="X113" s="33"/>
      <c r="Y113" s="33"/>
      <c r="Z113" s="37"/>
      <c r="AB113" s="2"/>
    </row>
    <row r="114" spans="1:28" ht="15" customHeight="1">
      <c r="A114" s="90"/>
      <c r="B114" s="90"/>
      <c r="C114" s="90"/>
      <c r="D114" s="85"/>
      <c r="E114" s="124"/>
      <c r="F114" s="113"/>
      <c r="G114" s="83"/>
      <c r="H114" s="118"/>
      <c r="I114" s="77"/>
      <c r="J114" s="77" t="s">
        <v>21</v>
      </c>
      <c r="K114" s="68" t="s">
        <v>26</v>
      </c>
      <c r="L114" s="117">
        <v>60000</v>
      </c>
      <c r="M114" s="96"/>
      <c r="N114" s="96"/>
      <c r="O114" s="96"/>
      <c r="P114" s="96"/>
      <c r="Q114" s="96"/>
      <c r="R114" s="96"/>
      <c r="S114" s="96"/>
      <c r="T114" s="96"/>
      <c r="U114" s="96"/>
      <c r="V114" s="34"/>
      <c r="W114" s="35" t="s">
        <v>49</v>
      </c>
      <c r="X114" s="880" t="s">
        <v>94</v>
      </c>
      <c r="Y114" s="880"/>
      <c r="Z114" s="37">
        <v>130000</v>
      </c>
      <c r="AB114" s="2"/>
    </row>
    <row r="115" spans="1:28" ht="15" customHeight="1">
      <c r="A115" s="904"/>
      <c r="B115" s="904"/>
      <c r="C115" s="904"/>
      <c r="D115" s="85"/>
      <c r="E115" s="124"/>
      <c r="F115" s="113"/>
      <c r="G115" s="83"/>
      <c r="H115" s="119">
        <f>L115</f>
        <v>2020880</v>
      </c>
      <c r="I115" s="68" t="s">
        <v>27</v>
      </c>
      <c r="J115" s="77"/>
      <c r="K115" s="114"/>
      <c r="L115" s="120">
        <f>SUM(L116:L120)</f>
        <v>2020880</v>
      </c>
      <c r="M115" s="96"/>
      <c r="N115" s="96"/>
      <c r="O115" s="96"/>
      <c r="P115" s="96"/>
      <c r="Q115" s="96"/>
      <c r="R115" s="96"/>
      <c r="S115" s="96"/>
      <c r="T115" s="96"/>
      <c r="U115" s="96"/>
      <c r="V115" s="34"/>
      <c r="W115" s="35" t="s">
        <v>49</v>
      </c>
      <c r="X115" s="880" t="s">
        <v>95</v>
      </c>
      <c r="Y115" s="880"/>
      <c r="Z115" s="37">
        <v>0</v>
      </c>
      <c r="AB115" s="2"/>
    </row>
    <row r="116" spans="1:28" ht="15" customHeight="1">
      <c r="A116" s="90"/>
      <c r="B116" s="904"/>
      <c r="C116" s="904"/>
      <c r="D116" s="85"/>
      <c r="E116" s="124"/>
      <c r="F116" s="113"/>
      <c r="G116" s="83"/>
      <c r="H116" s="115"/>
      <c r="I116" s="77" t="s">
        <v>0</v>
      </c>
      <c r="J116" s="910" t="s">
        <v>17</v>
      </c>
      <c r="K116" s="910"/>
      <c r="L116" s="120">
        <v>12000</v>
      </c>
      <c r="M116" s="96"/>
      <c r="N116" s="96"/>
      <c r="O116" s="96"/>
      <c r="P116" s="96"/>
      <c r="Q116" s="96"/>
      <c r="R116" s="96"/>
      <c r="S116" s="96"/>
      <c r="T116" s="96"/>
      <c r="U116" s="96"/>
      <c r="V116" s="34"/>
      <c r="W116" s="35" t="s">
        <v>49</v>
      </c>
      <c r="X116" s="880" t="s">
        <v>96</v>
      </c>
      <c r="Y116" s="880"/>
      <c r="Z116" s="37">
        <f>Z117</f>
        <v>60000</v>
      </c>
      <c r="AB116" s="2"/>
    </row>
    <row r="117" spans="1:28" ht="15" customHeight="1">
      <c r="A117" s="90"/>
      <c r="B117" s="90"/>
      <c r="C117" s="90"/>
      <c r="D117" s="85"/>
      <c r="E117" s="124"/>
      <c r="F117" s="113"/>
      <c r="G117" s="83"/>
      <c r="H117" s="115"/>
      <c r="I117" s="77" t="s">
        <v>0</v>
      </c>
      <c r="J117" s="910" t="s">
        <v>18</v>
      </c>
      <c r="K117" s="910"/>
      <c r="L117" s="120">
        <v>1552480</v>
      </c>
      <c r="M117" s="96"/>
      <c r="N117" s="96"/>
      <c r="O117" s="96"/>
      <c r="P117" s="96"/>
      <c r="Q117" s="96"/>
      <c r="R117" s="96"/>
      <c r="S117" s="96"/>
      <c r="T117" s="96"/>
      <c r="U117" s="96"/>
      <c r="V117" s="36"/>
      <c r="W117" s="35"/>
      <c r="X117" s="24" t="s">
        <v>50</v>
      </c>
      <c r="Y117" s="33" t="s">
        <v>97</v>
      </c>
      <c r="Z117" s="37">
        <v>60000</v>
      </c>
      <c r="AB117" s="2"/>
    </row>
    <row r="118" spans="1:28" ht="15" customHeight="1">
      <c r="A118" s="904"/>
      <c r="B118" s="904"/>
      <c r="C118" s="904"/>
      <c r="D118" s="85"/>
      <c r="E118" s="124"/>
      <c r="F118" s="113"/>
      <c r="G118" s="83"/>
      <c r="H118" s="115"/>
      <c r="I118" s="77" t="s">
        <v>0</v>
      </c>
      <c r="J118" s="910" t="s">
        <v>19</v>
      </c>
      <c r="K118" s="910"/>
      <c r="L118" s="120">
        <v>0</v>
      </c>
      <c r="M118" s="96"/>
      <c r="N118" s="96"/>
      <c r="O118" s="96"/>
      <c r="P118" s="96"/>
      <c r="Q118" s="96"/>
      <c r="R118" s="96"/>
      <c r="S118" s="96"/>
      <c r="T118" s="96"/>
      <c r="U118" s="96"/>
      <c r="V118" s="31">
        <f>Z118</f>
        <v>2020880</v>
      </c>
      <c r="W118" s="32" t="s">
        <v>98</v>
      </c>
      <c r="X118" s="24"/>
      <c r="Y118" s="38"/>
      <c r="Z118" s="39">
        <f>SUM(Z119:Z123)</f>
        <v>2020880</v>
      </c>
      <c r="AB118" s="2"/>
    </row>
    <row r="119" spans="1:28" ht="15" customHeight="1">
      <c r="A119" s="90"/>
      <c r="B119" s="904"/>
      <c r="C119" s="904"/>
      <c r="D119" s="85"/>
      <c r="E119" s="124"/>
      <c r="F119" s="113"/>
      <c r="G119" s="83"/>
      <c r="H119" s="115"/>
      <c r="I119" s="77" t="s">
        <v>0</v>
      </c>
      <c r="J119" s="910" t="s">
        <v>20</v>
      </c>
      <c r="K119" s="910"/>
      <c r="L119" s="120">
        <v>241400</v>
      </c>
      <c r="M119" s="96"/>
      <c r="N119" s="96"/>
      <c r="O119" s="96"/>
      <c r="P119" s="96"/>
      <c r="Q119" s="96"/>
      <c r="R119" s="96"/>
      <c r="S119" s="96"/>
      <c r="T119" s="96"/>
      <c r="U119" s="96"/>
      <c r="V119" s="34"/>
      <c r="W119" s="35" t="s">
        <v>49</v>
      </c>
      <c r="X119" s="881" t="s">
        <v>99</v>
      </c>
      <c r="Y119" s="881"/>
      <c r="Z119" s="39">
        <v>12000</v>
      </c>
      <c r="AB119" s="2"/>
    </row>
    <row r="120" spans="1:28" ht="15" customHeight="1">
      <c r="A120" s="90"/>
      <c r="B120" s="90"/>
      <c r="C120" s="90"/>
      <c r="D120" s="85"/>
      <c r="E120" s="124"/>
      <c r="F120" s="113"/>
      <c r="G120" s="83"/>
      <c r="H120" s="115"/>
      <c r="I120" s="77" t="s">
        <v>0</v>
      </c>
      <c r="J120" s="114" t="s">
        <v>45</v>
      </c>
      <c r="K120" s="114"/>
      <c r="L120" s="120">
        <v>215000</v>
      </c>
      <c r="M120" s="96"/>
      <c r="N120" s="96"/>
      <c r="O120" s="96"/>
      <c r="P120" s="96"/>
      <c r="Q120" s="96"/>
      <c r="R120" s="96"/>
      <c r="S120" s="96"/>
      <c r="T120" s="96"/>
      <c r="U120" s="96"/>
      <c r="V120" s="34"/>
      <c r="W120" s="35" t="s">
        <v>49</v>
      </c>
      <c r="X120" s="881" t="s">
        <v>100</v>
      </c>
      <c r="Y120" s="881"/>
      <c r="Z120" s="39">
        <v>1552480</v>
      </c>
      <c r="AB120" s="2"/>
    </row>
    <row r="121" spans="1:28" ht="15" customHeight="1">
      <c r="F121" s="102"/>
      <c r="H121" s="115"/>
      <c r="I121" s="77"/>
      <c r="J121" s="114"/>
      <c r="K121" s="114"/>
      <c r="L121" s="120"/>
      <c r="M121" s="96"/>
      <c r="N121" s="96"/>
      <c r="O121" s="96"/>
      <c r="P121" s="96"/>
      <c r="Q121" s="96"/>
      <c r="R121" s="96"/>
      <c r="S121" s="96"/>
      <c r="T121" s="96"/>
      <c r="U121" s="96"/>
      <c r="V121" s="34"/>
      <c r="W121" s="35" t="s">
        <v>49</v>
      </c>
      <c r="X121" s="881" t="s">
        <v>101</v>
      </c>
      <c r="Y121" s="881"/>
      <c r="Z121" s="39">
        <v>0</v>
      </c>
      <c r="AB121" s="2"/>
    </row>
    <row r="122" spans="1:28" ht="15" customHeight="1">
      <c r="F122" s="102"/>
      <c r="H122" s="121">
        <f>H123</f>
        <v>0</v>
      </c>
      <c r="I122" s="64"/>
      <c r="J122" s="77"/>
      <c r="K122" s="64"/>
      <c r="L122" s="66"/>
      <c r="M122" s="96"/>
      <c r="N122" s="96"/>
      <c r="O122" s="96"/>
      <c r="P122" s="96"/>
      <c r="Q122" s="96"/>
      <c r="R122" s="96"/>
      <c r="S122" s="96"/>
      <c r="T122" s="96"/>
      <c r="U122" s="96"/>
      <c r="V122" s="34"/>
      <c r="W122" s="35" t="s">
        <v>49</v>
      </c>
      <c r="X122" s="881" t="s">
        <v>102</v>
      </c>
      <c r="Y122" s="881"/>
      <c r="Z122" s="39">
        <v>241400</v>
      </c>
      <c r="AB122" s="2"/>
    </row>
    <row r="123" spans="1:28" ht="15" customHeight="1">
      <c r="F123" s="102"/>
      <c r="H123" s="121">
        <f>H124</f>
        <v>0</v>
      </c>
      <c r="I123" s="64"/>
      <c r="J123" s="77"/>
      <c r="K123" s="64"/>
      <c r="L123" s="66"/>
      <c r="M123" s="96"/>
      <c r="N123" s="96"/>
      <c r="O123" s="96"/>
      <c r="P123" s="96"/>
      <c r="Q123" s="96"/>
      <c r="R123" s="96"/>
      <c r="S123" s="96"/>
      <c r="T123" s="96"/>
      <c r="U123" s="96"/>
      <c r="V123" s="34"/>
      <c r="W123" s="35" t="s">
        <v>49</v>
      </c>
      <c r="X123" s="38" t="s">
        <v>103</v>
      </c>
      <c r="Y123" s="38"/>
      <c r="Z123" s="39">
        <v>215000</v>
      </c>
      <c r="AB123" s="2"/>
    </row>
    <row r="124" spans="1:28" ht="15" customHeight="1">
      <c r="F124" s="102"/>
      <c r="H124" s="119">
        <f>L124</f>
        <v>0</v>
      </c>
      <c r="I124" s="64" t="s">
        <v>10</v>
      </c>
      <c r="J124" s="77"/>
      <c r="K124" s="64"/>
      <c r="L124" s="66">
        <v>0</v>
      </c>
      <c r="M124" s="96"/>
      <c r="N124" s="96"/>
      <c r="O124" s="96"/>
      <c r="P124" s="96"/>
      <c r="Q124" s="96"/>
      <c r="R124" s="96"/>
      <c r="S124" s="96"/>
      <c r="T124" s="96"/>
      <c r="U124" s="96"/>
      <c r="V124" s="34"/>
      <c r="W124" s="35"/>
      <c r="X124" s="38"/>
      <c r="Y124" s="38"/>
      <c r="Z124" s="39"/>
      <c r="AB124" s="2"/>
    </row>
    <row r="125" spans="1:28" ht="15" customHeight="1">
      <c r="F125" s="102"/>
      <c r="H125" s="121">
        <f>H126</f>
        <v>0</v>
      </c>
      <c r="I125" s="64"/>
      <c r="J125" s="77"/>
      <c r="K125" s="64"/>
      <c r="L125" s="66"/>
      <c r="M125" s="96"/>
      <c r="N125" s="96"/>
      <c r="O125" s="96"/>
      <c r="P125" s="96"/>
      <c r="Q125" s="96"/>
      <c r="R125" s="96"/>
      <c r="S125" s="96"/>
      <c r="T125" s="96"/>
      <c r="U125" s="96"/>
      <c r="V125" s="27">
        <f>V126</f>
        <v>0</v>
      </c>
      <c r="W125" s="28"/>
      <c r="X125" s="24"/>
      <c r="Y125" s="29"/>
      <c r="Z125" s="30"/>
      <c r="AB125" s="2"/>
    </row>
    <row r="126" spans="1:28" ht="15" customHeight="1">
      <c r="F126" s="102"/>
      <c r="H126" s="121">
        <f>H127</f>
        <v>0</v>
      </c>
      <c r="I126" s="64"/>
      <c r="J126" s="77"/>
      <c r="K126" s="64"/>
      <c r="L126" s="66"/>
      <c r="M126" s="96"/>
      <c r="N126" s="96"/>
      <c r="O126" s="96"/>
      <c r="P126" s="96"/>
      <c r="Q126" s="96"/>
      <c r="R126" s="96"/>
      <c r="S126" s="96"/>
      <c r="T126" s="96"/>
      <c r="U126" s="96"/>
      <c r="V126" s="27">
        <f>V127</f>
        <v>0</v>
      </c>
      <c r="W126" s="28"/>
      <c r="X126" s="24"/>
      <c r="Y126" s="29"/>
      <c r="Z126" s="30"/>
      <c r="AB126" s="2"/>
    </row>
    <row r="127" spans="1:28" ht="15" customHeight="1">
      <c r="A127" s="2"/>
      <c r="B127" s="2"/>
      <c r="C127" s="2"/>
      <c r="D127" s="2"/>
      <c r="E127" s="2"/>
      <c r="F127" s="102"/>
      <c r="H127" s="122">
        <f>L127</f>
        <v>0</v>
      </c>
      <c r="I127" s="76" t="s">
        <v>11</v>
      </c>
      <c r="J127" s="89"/>
      <c r="K127" s="76"/>
      <c r="L127" s="71">
        <v>0</v>
      </c>
      <c r="M127" s="96"/>
      <c r="N127" s="96"/>
      <c r="O127" s="96"/>
      <c r="P127" s="96"/>
      <c r="Q127" s="96"/>
      <c r="R127" s="96"/>
      <c r="S127" s="96"/>
      <c r="T127" s="96"/>
      <c r="U127" s="96"/>
      <c r="V127" s="31">
        <f>Z127</f>
        <v>0</v>
      </c>
      <c r="W127" s="28" t="s">
        <v>104</v>
      </c>
      <c r="X127" s="24"/>
      <c r="Y127" s="29"/>
      <c r="Z127" s="30">
        <v>0</v>
      </c>
      <c r="AB127" s="2"/>
    </row>
    <row r="128" spans="1:28" ht="15" customHeight="1">
      <c r="A128" s="2"/>
      <c r="B128" s="2"/>
      <c r="C128" s="2"/>
      <c r="D128" s="2"/>
      <c r="E128" s="2"/>
      <c r="F128" s="102"/>
      <c r="H128" s="102"/>
      <c r="I128" s="96"/>
      <c r="J128" s="123"/>
      <c r="K128" s="96"/>
      <c r="L128" s="98"/>
      <c r="M128" s="96"/>
      <c r="N128" s="96"/>
      <c r="O128" s="96"/>
      <c r="P128" s="96"/>
      <c r="Q128" s="96"/>
      <c r="R128" s="96"/>
      <c r="S128" s="96"/>
      <c r="T128" s="96"/>
      <c r="U128" s="96"/>
      <c r="V128" s="27">
        <f>V129</f>
        <v>0</v>
      </c>
      <c r="W128" s="28"/>
      <c r="X128" s="24"/>
      <c r="Y128" s="29"/>
      <c r="Z128" s="30"/>
      <c r="AB128" s="2"/>
    </row>
    <row r="129" spans="1:28" ht="15" customHeight="1">
      <c r="A129" s="2"/>
      <c r="B129" s="2"/>
      <c r="C129" s="2"/>
      <c r="D129" s="2"/>
      <c r="E129" s="2"/>
      <c r="F129" s="102"/>
      <c r="H129" s="102"/>
      <c r="I129" s="96"/>
      <c r="J129" s="123"/>
      <c r="K129" s="96"/>
      <c r="L129" s="98"/>
      <c r="M129" s="96"/>
      <c r="N129" s="96"/>
      <c r="O129" s="96"/>
      <c r="P129" s="96"/>
      <c r="Q129" s="96"/>
      <c r="R129" s="96"/>
      <c r="S129" s="96"/>
      <c r="T129" s="96"/>
      <c r="U129" s="96"/>
      <c r="V129" s="27">
        <f>V130</f>
        <v>0</v>
      </c>
      <c r="W129" s="28"/>
      <c r="X129" s="24"/>
      <c r="Y129" s="29"/>
      <c r="Z129" s="30"/>
      <c r="AB129" s="2"/>
    </row>
    <row r="130" spans="1:28" ht="15" customHeight="1">
      <c r="A130" s="2"/>
      <c r="B130" s="2"/>
      <c r="C130" s="2"/>
      <c r="D130" s="2"/>
      <c r="E130" s="2"/>
      <c r="F130" s="102"/>
      <c r="H130" s="102"/>
      <c r="I130" s="96"/>
      <c r="J130" s="123"/>
      <c r="K130" s="96"/>
      <c r="L130" s="98"/>
      <c r="M130" s="96"/>
      <c r="N130" s="96"/>
      <c r="O130" s="96"/>
      <c r="P130" s="96"/>
      <c r="Q130" s="96"/>
      <c r="R130" s="96"/>
      <c r="S130" s="96"/>
      <c r="T130" s="96"/>
      <c r="U130" s="96"/>
      <c r="V130" s="40">
        <f>Z130</f>
        <v>0</v>
      </c>
      <c r="W130" s="41" t="s">
        <v>105</v>
      </c>
      <c r="X130" s="42"/>
      <c r="Y130" s="43"/>
      <c r="Z130" s="44">
        <v>0</v>
      </c>
      <c r="AB130" s="2"/>
    </row>
    <row r="131" spans="1:28" ht="15" customHeight="1">
      <c r="A131" s="2"/>
      <c r="B131" s="2"/>
      <c r="C131" s="2"/>
      <c r="D131" s="2"/>
      <c r="E131" s="2"/>
      <c r="F131" s="102"/>
      <c r="H131" s="102"/>
      <c r="I131" s="96"/>
      <c r="J131" s="123"/>
      <c r="K131" s="96"/>
      <c r="L131" s="98"/>
      <c r="M131" s="96"/>
      <c r="N131" s="96"/>
      <c r="O131" s="96"/>
      <c r="P131" s="96"/>
      <c r="Q131" s="96"/>
      <c r="R131" s="96"/>
      <c r="S131" s="96"/>
      <c r="T131" s="96"/>
      <c r="U131" s="96"/>
      <c r="V131" s="10"/>
      <c r="W131" s="8"/>
      <c r="X131" s="17"/>
      <c r="Y131" s="8"/>
      <c r="Z131" s="9"/>
      <c r="AB131" s="2"/>
    </row>
    <row r="132" spans="1:28" ht="15" customHeight="1">
      <c r="A132" s="2"/>
      <c r="B132" s="2"/>
      <c r="C132" s="2"/>
      <c r="D132" s="2"/>
      <c r="E132" s="2"/>
      <c r="F132" s="102"/>
      <c r="H132" s="102"/>
      <c r="I132" s="96"/>
      <c r="J132" s="123"/>
      <c r="K132" s="96"/>
      <c r="L132" s="98"/>
      <c r="M132" s="96"/>
      <c r="N132" s="96"/>
      <c r="O132" s="96"/>
      <c r="P132" s="96"/>
      <c r="Q132" s="96"/>
      <c r="R132" s="96"/>
      <c r="S132" s="96"/>
      <c r="T132" s="96"/>
      <c r="U132" s="96"/>
      <c r="V132" s="10"/>
      <c r="W132" s="8"/>
      <c r="X132" s="17"/>
      <c r="Y132" s="8"/>
      <c r="Z132" s="9"/>
      <c r="AB132" s="2"/>
    </row>
    <row r="133" spans="1:28" ht="15" customHeight="1">
      <c r="A133" s="2"/>
      <c r="B133" s="2"/>
      <c r="C133" s="2"/>
      <c r="D133" s="2"/>
      <c r="E133" s="2"/>
      <c r="F133" s="102"/>
      <c r="H133" s="102"/>
      <c r="I133" s="96"/>
      <c r="J133" s="123"/>
      <c r="K133" s="96"/>
      <c r="L133" s="98"/>
      <c r="M133" s="96"/>
      <c r="N133" s="96"/>
      <c r="O133" s="96"/>
      <c r="P133" s="96"/>
      <c r="Q133" s="96"/>
      <c r="R133" s="96"/>
      <c r="S133" s="96"/>
      <c r="T133" s="96"/>
      <c r="U133" s="96"/>
      <c r="V133" s="10"/>
      <c r="W133" s="8"/>
      <c r="X133" s="17"/>
      <c r="Y133" s="8"/>
      <c r="Z133" s="9"/>
      <c r="AB133" s="2"/>
    </row>
    <row r="134" spans="1:28" ht="15" customHeight="1">
      <c r="A134" s="2"/>
      <c r="B134" s="2"/>
      <c r="C134" s="2"/>
      <c r="D134" s="2"/>
      <c r="E134" s="2"/>
      <c r="F134" s="102"/>
      <c r="H134" s="102"/>
      <c r="I134" s="96"/>
      <c r="J134" s="123"/>
      <c r="K134" s="96"/>
      <c r="L134" s="98"/>
      <c r="M134" s="96"/>
      <c r="N134" s="96"/>
      <c r="O134" s="96"/>
      <c r="P134" s="96"/>
      <c r="Q134" s="96"/>
      <c r="R134" s="96"/>
      <c r="S134" s="96"/>
      <c r="T134" s="96"/>
      <c r="U134" s="96"/>
      <c r="V134" s="10"/>
      <c r="W134" s="8"/>
      <c r="X134" s="17"/>
      <c r="Y134" s="8"/>
      <c r="Z134" s="9"/>
      <c r="AB134" s="2"/>
    </row>
    <row r="135" spans="1:28" ht="15" customHeight="1">
      <c r="A135" s="2"/>
      <c r="B135" s="2"/>
      <c r="C135" s="2"/>
      <c r="D135" s="2"/>
      <c r="E135" s="2"/>
      <c r="F135" s="102"/>
      <c r="H135" s="102"/>
      <c r="I135" s="96"/>
      <c r="J135" s="123"/>
      <c r="K135" s="96"/>
      <c r="L135" s="98"/>
      <c r="M135" s="96"/>
      <c r="N135" s="96"/>
      <c r="O135" s="96"/>
      <c r="P135" s="96"/>
      <c r="Q135" s="96"/>
      <c r="R135" s="96"/>
      <c r="S135" s="96"/>
      <c r="T135" s="96"/>
      <c r="U135" s="96"/>
      <c r="V135" s="10"/>
      <c r="W135" s="8"/>
      <c r="X135" s="17"/>
      <c r="Y135" s="8"/>
      <c r="Z135" s="9"/>
      <c r="AB135" s="2"/>
    </row>
    <row r="136" spans="1:28" ht="15" customHeight="1">
      <c r="A136" s="2"/>
      <c r="B136" s="2"/>
      <c r="C136" s="2"/>
      <c r="D136" s="2"/>
      <c r="E136" s="2"/>
      <c r="F136" s="102"/>
      <c r="H136" s="102"/>
      <c r="I136" s="96"/>
      <c r="J136" s="123"/>
      <c r="K136" s="96"/>
      <c r="L136" s="98"/>
      <c r="M136" s="96"/>
      <c r="N136" s="96"/>
      <c r="O136" s="96"/>
      <c r="P136" s="96"/>
      <c r="Q136" s="96"/>
      <c r="R136" s="96"/>
      <c r="S136" s="96"/>
      <c r="T136" s="96"/>
      <c r="U136" s="96"/>
      <c r="V136" s="10"/>
      <c r="W136" s="8"/>
      <c r="X136" s="17"/>
      <c r="Y136" s="8"/>
      <c r="Z136" s="9"/>
      <c r="AB136" s="2"/>
    </row>
    <row r="137" spans="1:28" ht="15" customHeight="1">
      <c r="A137" s="2"/>
      <c r="B137" s="2"/>
      <c r="C137" s="2"/>
      <c r="D137" s="2"/>
      <c r="E137" s="2"/>
      <c r="F137" s="102"/>
      <c r="H137" s="102"/>
      <c r="I137" s="96"/>
      <c r="J137" s="123"/>
      <c r="K137" s="96"/>
      <c r="L137" s="98"/>
      <c r="M137" s="96"/>
      <c r="N137" s="96"/>
      <c r="O137" s="96"/>
      <c r="P137" s="96"/>
      <c r="Q137" s="96"/>
      <c r="R137" s="96"/>
      <c r="S137" s="96"/>
      <c r="T137" s="96"/>
      <c r="U137" s="96"/>
      <c r="V137" s="10"/>
      <c r="W137" s="8"/>
      <c r="X137" s="17"/>
      <c r="Y137" s="8"/>
      <c r="Z137" s="9"/>
      <c r="AB137" s="2"/>
    </row>
    <row r="138" spans="1:28" ht="15" customHeight="1">
      <c r="A138" s="2"/>
      <c r="B138" s="2"/>
      <c r="C138" s="2"/>
      <c r="D138" s="2"/>
      <c r="E138" s="2"/>
      <c r="F138" s="102"/>
      <c r="H138" s="102"/>
      <c r="I138" s="96"/>
      <c r="J138" s="123"/>
      <c r="K138" s="96"/>
      <c r="L138" s="98"/>
      <c r="M138" s="96"/>
      <c r="N138" s="96"/>
      <c r="O138" s="96"/>
      <c r="P138" s="96"/>
      <c r="Q138" s="96"/>
      <c r="R138" s="96"/>
      <c r="S138" s="96"/>
      <c r="T138" s="96"/>
      <c r="U138" s="96"/>
      <c r="V138" s="10"/>
      <c r="W138" s="8"/>
      <c r="X138" s="17"/>
      <c r="Y138" s="8"/>
      <c r="Z138" s="9"/>
      <c r="AB138" s="2"/>
    </row>
    <row r="139" spans="1:28" ht="15" customHeight="1">
      <c r="A139" s="2"/>
      <c r="B139" s="2"/>
      <c r="C139" s="2"/>
      <c r="D139" s="2"/>
      <c r="E139" s="2"/>
      <c r="F139" s="102"/>
      <c r="H139" s="102"/>
      <c r="I139" s="96"/>
      <c r="J139" s="123"/>
      <c r="K139" s="96"/>
      <c r="L139" s="98"/>
      <c r="M139" s="96"/>
      <c r="N139" s="96"/>
      <c r="O139" s="96"/>
      <c r="P139" s="96"/>
      <c r="Q139" s="96"/>
      <c r="R139" s="96"/>
      <c r="S139" s="96"/>
      <c r="T139" s="96"/>
      <c r="U139" s="96"/>
      <c r="V139" s="10"/>
      <c r="W139" s="8"/>
      <c r="X139" s="17"/>
      <c r="Y139" s="8"/>
      <c r="Z139" s="9"/>
      <c r="AB139" s="2"/>
    </row>
    <row r="140" spans="1:28" ht="15" customHeight="1">
      <c r="A140" s="2"/>
      <c r="B140" s="2"/>
      <c r="C140" s="2"/>
      <c r="D140" s="2"/>
      <c r="E140" s="2"/>
      <c r="F140" s="102"/>
      <c r="H140" s="102"/>
      <c r="I140" s="96"/>
      <c r="J140" s="123"/>
      <c r="K140" s="96"/>
      <c r="L140" s="98"/>
      <c r="M140" s="96"/>
      <c r="N140" s="96"/>
      <c r="O140" s="96"/>
      <c r="P140" s="96"/>
      <c r="Q140" s="96"/>
      <c r="R140" s="96"/>
      <c r="S140" s="96"/>
      <c r="T140" s="96"/>
      <c r="U140" s="96"/>
      <c r="V140" s="10"/>
      <c r="W140" s="8"/>
      <c r="X140" s="17"/>
      <c r="Y140" s="8"/>
      <c r="Z140" s="9"/>
      <c r="AB140" s="2"/>
    </row>
    <row r="141" spans="1:28" ht="15" customHeight="1">
      <c r="A141" s="2"/>
      <c r="B141" s="2"/>
      <c r="C141" s="2"/>
      <c r="D141" s="2"/>
      <c r="E141" s="2"/>
      <c r="H141" s="102"/>
      <c r="I141" s="96"/>
      <c r="J141" s="123"/>
      <c r="K141" s="96"/>
      <c r="L141" s="98"/>
      <c r="M141" s="96"/>
      <c r="N141" s="96"/>
      <c r="O141" s="96"/>
      <c r="P141" s="96"/>
      <c r="Q141" s="96"/>
      <c r="R141" s="96"/>
      <c r="S141" s="96"/>
      <c r="T141" s="96"/>
      <c r="U141" s="96"/>
      <c r="V141" s="10"/>
      <c r="W141" s="8"/>
      <c r="X141" s="17"/>
      <c r="Y141" s="8"/>
      <c r="Z141" s="9"/>
      <c r="AB141" s="2"/>
    </row>
    <row r="142" spans="1:28" ht="15" customHeight="1">
      <c r="A142" s="2"/>
      <c r="B142" s="2"/>
      <c r="C142" s="2"/>
      <c r="D142" s="2"/>
      <c r="E142" s="2"/>
      <c r="H142" s="102"/>
      <c r="I142" s="96"/>
      <c r="J142" s="123"/>
      <c r="K142" s="96"/>
      <c r="L142" s="98"/>
      <c r="M142" s="96"/>
      <c r="N142" s="96"/>
      <c r="O142" s="96"/>
      <c r="P142" s="96"/>
      <c r="Q142" s="96"/>
      <c r="R142" s="96"/>
      <c r="S142" s="96"/>
      <c r="T142" s="96"/>
      <c r="U142" s="96"/>
      <c r="V142" s="10"/>
      <c r="W142" s="8"/>
      <c r="X142" s="17"/>
      <c r="Y142" s="8"/>
      <c r="Z142" s="9"/>
      <c r="AB142" s="2"/>
    </row>
    <row r="143" spans="1:28" ht="15" customHeight="1">
      <c r="A143" s="2"/>
      <c r="B143" s="2"/>
      <c r="C143" s="2"/>
      <c r="D143" s="2"/>
      <c r="E143" s="2"/>
      <c r="F143" s="2"/>
      <c r="G143" s="2"/>
      <c r="H143" s="102"/>
      <c r="I143" s="96"/>
      <c r="J143" s="123"/>
      <c r="K143" s="96"/>
      <c r="L143" s="98"/>
      <c r="M143" s="96"/>
      <c r="N143" s="96"/>
      <c r="O143" s="96"/>
      <c r="P143" s="96"/>
      <c r="Q143" s="96"/>
      <c r="R143" s="96"/>
      <c r="S143" s="96"/>
      <c r="T143" s="96"/>
      <c r="U143" s="96"/>
      <c r="V143" s="10"/>
      <c r="W143" s="8"/>
      <c r="X143" s="17"/>
      <c r="Y143" s="8"/>
      <c r="Z143" s="9"/>
      <c r="AB143" s="2"/>
    </row>
    <row r="144" spans="1:28" ht="15" customHeight="1">
      <c r="A144" s="2"/>
      <c r="B144" s="2"/>
      <c r="C144" s="2"/>
      <c r="D144" s="2"/>
      <c r="E144" s="2"/>
      <c r="F144" s="2"/>
      <c r="G144" s="2"/>
      <c r="H144" s="102"/>
      <c r="I144" s="96"/>
      <c r="J144" s="123"/>
      <c r="K144" s="96"/>
      <c r="L144" s="98"/>
      <c r="M144" s="96"/>
      <c r="N144" s="96"/>
      <c r="O144" s="96"/>
      <c r="P144" s="96"/>
      <c r="Q144" s="96"/>
      <c r="R144" s="96"/>
      <c r="S144" s="96"/>
      <c r="T144" s="96"/>
      <c r="U144" s="96"/>
      <c r="V144" s="10"/>
      <c r="W144" s="8"/>
      <c r="X144" s="17"/>
      <c r="Y144" s="8"/>
      <c r="Z144" s="9"/>
      <c r="AB144" s="2"/>
    </row>
    <row r="145" spans="1:28" ht="15" customHeight="1">
      <c r="A145" s="2"/>
      <c r="B145" s="2"/>
      <c r="C145" s="2"/>
      <c r="D145" s="2"/>
      <c r="E145" s="2"/>
      <c r="F145" s="2"/>
      <c r="G145" s="2"/>
      <c r="H145" s="102"/>
      <c r="I145" s="96"/>
      <c r="J145" s="123"/>
      <c r="K145" s="96"/>
      <c r="L145" s="98"/>
      <c r="M145" s="96"/>
      <c r="N145" s="96"/>
      <c r="O145" s="96"/>
      <c r="P145" s="96"/>
      <c r="Q145" s="96"/>
      <c r="R145" s="96"/>
      <c r="S145" s="96"/>
      <c r="T145" s="96"/>
      <c r="U145" s="96"/>
      <c r="V145" s="10"/>
      <c r="W145" s="8"/>
      <c r="X145" s="17"/>
      <c r="Y145" s="8"/>
      <c r="Z145" s="9"/>
      <c r="AB145" s="2"/>
    </row>
    <row r="146" spans="1:28" ht="15" customHeight="1">
      <c r="A146" s="2"/>
      <c r="B146" s="2"/>
      <c r="C146" s="2"/>
      <c r="D146" s="2"/>
      <c r="E146" s="2"/>
      <c r="F146" s="2"/>
      <c r="G146" s="2"/>
      <c r="H146" s="102"/>
      <c r="I146" s="96"/>
      <c r="J146" s="123"/>
      <c r="K146" s="96"/>
      <c r="L146" s="98"/>
      <c r="M146" s="96"/>
      <c r="N146" s="96"/>
      <c r="O146" s="96"/>
      <c r="P146" s="96"/>
      <c r="Q146" s="96"/>
      <c r="R146" s="96"/>
      <c r="S146" s="96"/>
      <c r="T146" s="96"/>
      <c r="U146" s="96"/>
      <c r="V146" s="10"/>
      <c r="W146" s="8"/>
      <c r="X146" s="17"/>
      <c r="Y146" s="8"/>
      <c r="Z146" s="9"/>
      <c r="AB146" s="2"/>
    </row>
    <row r="147" spans="1:28" ht="15" customHeight="1">
      <c r="A147" s="2"/>
      <c r="B147" s="2"/>
      <c r="C147" s="2"/>
      <c r="D147" s="2"/>
      <c r="E147" s="2"/>
      <c r="F147" s="2"/>
      <c r="G147" s="2"/>
      <c r="H147" s="102"/>
      <c r="I147" s="96"/>
      <c r="J147" s="123"/>
      <c r="K147" s="96"/>
      <c r="L147" s="98"/>
      <c r="M147" s="96"/>
      <c r="N147" s="96"/>
      <c r="O147" s="96"/>
      <c r="P147" s="96"/>
      <c r="Q147" s="96"/>
      <c r="R147" s="96"/>
      <c r="S147" s="96"/>
      <c r="T147" s="96"/>
      <c r="U147" s="96"/>
      <c r="V147" s="10"/>
      <c r="W147" s="8"/>
      <c r="X147" s="17"/>
      <c r="Y147" s="8"/>
      <c r="Z147" s="9"/>
      <c r="AB147" s="2"/>
    </row>
    <row r="148" spans="1:28" ht="15" customHeight="1">
      <c r="A148" s="2"/>
      <c r="B148" s="2"/>
      <c r="C148" s="2"/>
      <c r="D148" s="2"/>
      <c r="E148" s="2"/>
      <c r="F148" s="2"/>
      <c r="G148" s="2"/>
      <c r="I148" s="96"/>
      <c r="J148" s="123"/>
      <c r="K148" s="96"/>
      <c r="L148" s="98"/>
      <c r="M148" s="96"/>
      <c r="N148" s="96"/>
      <c r="O148" s="96"/>
      <c r="P148" s="96"/>
      <c r="Q148" s="96"/>
      <c r="R148" s="96"/>
      <c r="S148" s="96"/>
      <c r="T148" s="96"/>
      <c r="U148" s="96"/>
      <c r="V148" s="10"/>
      <c r="W148" s="8"/>
      <c r="X148" s="17"/>
      <c r="Y148" s="8"/>
      <c r="Z148" s="9"/>
      <c r="AB148" s="2"/>
    </row>
    <row r="149" spans="1:28" ht="15" customHeight="1">
      <c r="A149" s="2"/>
      <c r="B149" s="2"/>
      <c r="C149" s="2"/>
      <c r="D149" s="2"/>
      <c r="E149" s="2"/>
      <c r="F149" s="2"/>
      <c r="G149" s="2"/>
      <c r="I149" s="96"/>
      <c r="J149" s="123"/>
      <c r="K149" s="96"/>
      <c r="L149" s="98"/>
      <c r="M149" s="96"/>
      <c r="N149" s="96"/>
      <c r="O149" s="96"/>
      <c r="P149" s="96"/>
      <c r="Q149" s="96"/>
      <c r="R149" s="96"/>
      <c r="S149" s="96"/>
      <c r="T149" s="96"/>
      <c r="U149" s="96"/>
      <c r="V149" s="10"/>
      <c r="W149" s="8"/>
      <c r="X149" s="17"/>
      <c r="Y149" s="8"/>
      <c r="Z149" s="9"/>
      <c r="AB149" s="2"/>
    </row>
    <row r="150" spans="1:28" ht="15" customHeight="1">
      <c r="A150" s="2"/>
      <c r="B150" s="2"/>
      <c r="C150" s="2"/>
      <c r="D150" s="2"/>
      <c r="E150" s="2"/>
      <c r="F150" s="2"/>
      <c r="G150" s="2"/>
      <c r="I150" s="96"/>
      <c r="J150" s="123"/>
      <c r="K150" s="96"/>
      <c r="L150" s="98"/>
      <c r="M150" s="96"/>
      <c r="N150" s="96"/>
      <c r="O150" s="96"/>
      <c r="P150" s="96"/>
      <c r="Q150" s="96"/>
      <c r="R150" s="96"/>
      <c r="S150" s="96"/>
      <c r="T150" s="96"/>
      <c r="U150" s="96"/>
      <c r="V150" s="10"/>
      <c r="W150" s="8"/>
      <c r="X150" s="17"/>
      <c r="Y150" s="8"/>
      <c r="Z150" s="9"/>
      <c r="AB150" s="2"/>
    </row>
    <row r="151" spans="1:28" ht="15" customHeight="1">
      <c r="A151" s="2"/>
      <c r="B151" s="2"/>
      <c r="C151" s="2"/>
      <c r="D151" s="2"/>
      <c r="E151" s="2"/>
      <c r="F151" s="2"/>
      <c r="G151" s="2"/>
      <c r="I151" s="96"/>
      <c r="J151" s="123"/>
      <c r="K151" s="96"/>
      <c r="L151" s="98"/>
      <c r="M151" s="96"/>
      <c r="N151" s="96"/>
      <c r="O151" s="96"/>
      <c r="P151" s="96"/>
      <c r="Q151" s="96"/>
      <c r="R151" s="96"/>
      <c r="S151" s="96"/>
      <c r="T151" s="96"/>
      <c r="U151" s="96"/>
      <c r="W151" s="8"/>
      <c r="X151" s="17"/>
      <c r="Y151" s="8"/>
      <c r="Z151" s="9"/>
      <c r="AB151" s="2"/>
    </row>
    <row r="152" spans="1:28" ht="15" customHeight="1">
      <c r="A152" s="2"/>
      <c r="B152" s="2"/>
      <c r="C152" s="2"/>
      <c r="D152" s="2"/>
      <c r="E152" s="2"/>
      <c r="F152" s="2"/>
      <c r="G152" s="2"/>
      <c r="I152" s="96"/>
      <c r="J152" s="123"/>
      <c r="K152" s="96"/>
      <c r="L152" s="98"/>
      <c r="M152" s="96"/>
      <c r="N152" s="96"/>
      <c r="O152" s="96"/>
      <c r="P152" s="96"/>
      <c r="Q152" s="96"/>
      <c r="R152" s="96"/>
      <c r="S152" s="96"/>
      <c r="T152" s="96"/>
      <c r="U152" s="96"/>
      <c r="W152" s="8"/>
      <c r="X152" s="17"/>
      <c r="Y152" s="8"/>
      <c r="Z152" s="9"/>
      <c r="AB152" s="2"/>
    </row>
    <row r="153" spans="1:28" ht="15" customHeight="1">
      <c r="A153" s="2"/>
      <c r="B153" s="2"/>
      <c r="C153" s="2"/>
      <c r="D153" s="2"/>
      <c r="E153" s="2"/>
      <c r="F153" s="2"/>
      <c r="G153" s="2"/>
      <c r="I153" s="96"/>
      <c r="J153" s="123"/>
      <c r="K153" s="96"/>
      <c r="L153" s="98"/>
      <c r="M153" s="96"/>
      <c r="N153" s="96"/>
      <c r="O153" s="96"/>
      <c r="P153" s="96"/>
      <c r="Q153" s="96"/>
      <c r="R153" s="96"/>
      <c r="S153" s="96"/>
      <c r="T153" s="96"/>
      <c r="U153" s="96"/>
      <c r="W153" s="8"/>
      <c r="X153" s="17"/>
      <c r="Y153" s="8"/>
      <c r="Z153" s="9"/>
      <c r="AB153" s="2"/>
    </row>
    <row r="154" spans="1:28" ht="15" customHeight="1">
      <c r="A154" s="2"/>
      <c r="B154" s="2"/>
      <c r="C154" s="2"/>
      <c r="D154" s="2"/>
      <c r="E154" s="2"/>
      <c r="F154" s="2"/>
      <c r="G154" s="2"/>
      <c r="I154" s="96"/>
      <c r="J154" s="123"/>
      <c r="K154" s="96"/>
      <c r="L154" s="98"/>
      <c r="M154" s="96"/>
      <c r="N154" s="96"/>
      <c r="O154" s="96"/>
      <c r="P154" s="96"/>
      <c r="Q154" s="96"/>
      <c r="R154" s="96"/>
      <c r="S154" s="96"/>
      <c r="T154" s="96"/>
      <c r="U154" s="96"/>
      <c r="W154" s="8"/>
      <c r="X154" s="17"/>
      <c r="Y154" s="8"/>
      <c r="Z154" s="9"/>
      <c r="AB154" s="2"/>
    </row>
    <row r="155" spans="1:28" ht="15" customHeight="1">
      <c r="A155" s="2"/>
      <c r="B155" s="2"/>
      <c r="C155" s="2"/>
      <c r="D155" s="2"/>
      <c r="E155" s="2"/>
      <c r="F155" s="2"/>
      <c r="G155" s="2"/>
      <c r="I155" s="96"/>
      <c r="J155" s="123"/>
      <c r="K155" s="96"/>
      <c r="L155" s="98"/>
      <c r="M155" s="96"/>
      <c r="N155" s="96"/>
      <c r="O155" s="96"/>
      <c r="P155" s="96"/>
      <c r="Q155" s="96"/>
      <c r="R155" s="96"/>
      <c r="S155" s="96"/>
      <c r="T155" s="96"/>
      <c r="U155" s="96"/>
      <c r="W155" s="8"/>
      <c r="X155" s="17"/>
      <c r="Y155" s="8"/>
      <c r="Z155" s="9"/>
      <c r="AB155" s="2"/>
    </row>
    <row r="156" spans="1:28" ht="15" customHeight="1">
      <c r="A156" s="2"/>
      <c r="B156" s="2"/>
      <c r="C156" s="2"/>
      <c r="D156" s="2"/>
      <c r="E156" s="2"/>
      <c r="F156" s="2"/>
      <c r="G156" s="2"/>
      <c r="I156" s="96"/>
      <c r="J156" s="123"/>
      <c r="K156" s="96"/>
      <c r="L156" s="98"/>
      <c r="M156" s="96"/>
      <c r="N156" s="96"/>
      <c r="O156" s="96"/>
      <c r="P156" s="96"/>
      <c r="Q156" s="96"/>
      <c r="R156" s="96"/>
      <c r="S156" s="96"/>
      <c r="T156" s="96"/>
      <c r="U156" s="96"/>
      <c r="W156" s="8"/>
      <c r="X156" s="17"/>
      <c r="Y156" s="8"/>
      <c r="Z156" s="9"/>
      <c r="AB156" s="2"/>
    </row>
    <row r="157" spans="1:28" ht="15" customHeight="1">
      <c r="A157" s="2"/>
      <c r="B157" s="2"/>
      <c r="C157" s="2"/>
      <c r="D157" s="2"/>
      <c r="E157" s="2"/>
      <c r="F157" s="2"/>
      <c r="G157" s="2"/>
      <c r="I157" s="96"/>
      <c r="J157" s="123"/>
      <c r="K157" s="96"/>
      <c r="L157" s="98"/>
      <c r="M157" s="96"/>
      <c r="N157" s="96"/>
      <c r="O157" s="96"/>
      <c r="P157" s="96"/>
      <c r="Q157" s="96"/>
      <c r="R157" s="96"/>
      <c r="S157" s="96"/>
      <c r="T157" s="96"/>
      <c r="U157" s="96"/>
      <c r="W157" s="8"/>
      <c r="X157" s="17"/>
      <c r="Y157" s="8"/>
      <c r="Z157" s="9"/>
      <c r="AB157" s="2"/>
    </row>
    <row r="158" spans="1:28" ht="15" customHeight="1">
      <c r="A158" s="2"/>
      <c r="B158" s="2"/>
      <c r="C158" s="2"/>
      <c r="D158" s="2"/>
      <c r="E158" s="2"/>
      <c r="F158" s="2"/>
      <c r="G158" s="2"/>
      <c r="I158" s="96"/>
      <c r="J158" s="123"/>
      <c r="K158" s="96"/>
      <c r="L158" s="98"/>
      <c r="M158" s="96"/>
      <c r="N158" s="96"/>
      <c r="O158" s="96"/>
      <c r="P158" s="96"/>
      <c r="Q158" s="96"/>
      <c r="R158" s="96"/>
      <c r="S158" s="96"/>
      <c r="T158" s="96"/>
      <c r="U158" s="96"/>
      <c r="W158" s="8"/>
      <c r="X158" s="17"/>
      <c r="Y158" s="8"/>
      <c r="Z158" s="9"/>
      <c r="AB158" s="2"/>
    </row>
    <row r="159" spans="1:28" ht="15" customHeight="1">
      <c r="A159" s="2"/>
      <c r="B159" s="2"/>
      <c r="C159" s="2"/>
      <c r="D159" s="2"/>
      <c r="E159" s="2"/>
      <c r="F159" s="2"/>
      <c r="G159" s="2"/>
      <c r="H159" s="2"/>
      <c r="I159" s="96"/>
      <c r="J159" s="123"/>
      <c r="K159" s="96"/>
      <c r="L159" s="98"/>
      <c r="M159" s="96"/>
      <c r="N159" s="96"/>
      <c r="O159" s="96"/>
      <c r="P159" s="96"/>
      <c r="Q159" s="96"/>
      <c r="R159" s="96"/>
      <c r="S159" s="96"/>
      <c r="T159" s="96"/>
      <c r="U159" s="96"/>
      <c r="W159" s="8"/>
      <c r="X159" s="17"/>
      <c r="Y159" s="8"/>
      <c r="Z159" s="9"/>
      <c r="AB159" s="2"/>
    </row>
    <row r="160" spans="1:28" ht="15" customHeight="1">
      <c r="A160" s="2"/>
      <c r="B160" s="2"/>
      <c r="C160" s="2"/>
      <c r="D160" s="2"/>
      <c r="E160" s="2"/>
      <c r="F160" s="2"/>
      <c r="G160" s="2"/>
      <c r="H160" s="2"/>
      <c r="I160" s="96"/>
      <c r="J160" s="123"/>
      <c r="K160" s="96"/>
      <c r="L160" s="98"/>
      <c r="M160" s="96"/>
      <c r="N160" s="96"/>
      <c r="O160" s="96"/>
      <c r="P160" s="96"/>
      <c r="Q160" s="96"/>
      <c r="R160" s="96"/>
      <c r="S160" s="96"/>
      <c r="T160" s="96"/>
      <c r="U160" s="96"/>
      <c r="W160" s="8"/>
      <c r="X160" s="17"/>
      <c r="Y160" s="8"/>
      <c r="Z160" s="9"/>
      <c r="AB160" s="2"/>
    </row>
    <row r="161" spans="1:28" ht="15" customHeight="1">
      <c r="A161" s="2"/>
      <c r="B161" s="2"/>
      <c r="C161" s="2"/>
      <c r="D161" s="2"/>
      <c r="E161" s="2"/>
      <c r="F161" s="2"/>
      <c r="G161" s="2"/>
      <c r="H161" s="2"/>
      <c r="I161" s="96"/>
      <c r="J161" s="123"/>
      <c r="K161" s="96"/>
      <c r="L161" s="98"/>
      <c r="M161" s="96"/>
      <c r="N161" s="96"/>
      <c r="O161" s="96"/>
      <c r="P161" s="96"/>
      <c r="Q161" s="96"/>
      <c r="R161" s="96"/>
      <c r="S161" s="96"/>
      <c r="T161" s="96"/>
      <c r="U161" s="96"/>
      <c r="W161" s="8"/>
      <c r="X161" s="17"/>
      <c r="Y161" s="8"/>
      <c r="Z161" s="9"/>
      <c r="AB161" s="2"/>
    </row>
    <row r="162" spans="1:28" ht="15" customHeight="1">
      <c r="A162" s="2"/>
      <c r="B162" s="2"/>
      <c r="C162" s="2"/>
      <c r="D162" s="2"/>
      <c r="E162" s="2"/>
      <c r="F162" s="2"/>
      <c r="G162" s="2"/>
      <c r="H162" s="2"/>
      <c r="I162" s="96"/>
      <c r="J162" s="123"/>
      <c r="K162" s="96"/>
      <c r="L162" s="98"/>
      <c r="M162" s="96"/>
      <c r="N162" s="96"/>
      <c r="O162" s="96"/>
      <c r="P162" s="96"/>
      <c r="Q162" s="96"/>
      <c r="R162" s="96"/>
      <c r="S162" s="96"/>
      <c r="T162" s="96"/>
      <c r="U162" s="96"/>
      <c r="W162" s="8"/>
      <c r="X162" s="17"/>
      <c r="Y162" s="8"/>
      <c r="Z162" s="9"/>
      <c r="AB162" s="2"/>
    </row>
    <row r="163" spans="1:28" ht="15" customHeight="1">
      <c r="A163" s="2"/>
      <c r="B163" s="2"/>
      <c r="C163" s="2"/>
      <c r="D163" s="2"/>
      <c r="E163" s="2"/>
      <c r="F163" s="2"/>
      <c r="G163" s="2"/>
      <c r="H163" s="2"/>
      <c r="I163" s="96"/>
      <c r="J163" s="123"/>
      <c r="K163" s="96"/>
      <c r="L163" s="98"/>
      <c r="M163" s="96"/>
      <c r="N163" s="96"/>
      <c r="O163" s="96"/>
      <c r="P163" s="96"/>
      <c r="Q163" s="96"/>
      <c r="R163" s="96"/>
      <c r="S163" s="96"/>
      <c r="T163" s="96"/>
      <c r="U163" s="96"/>
      <c r="W163" s="8"/>
      <c r="X163" s="17"/>
      <c r="Y163" s="8"/>
      <c r="Z163" s="9"/>
      <c r="AB163" s="2"/>
    </row>
    <row r="164" spans="1:28" ht="15" customHeight="1">
      <c r="A164" s="2"/>
      <c r="B164" s="2"/>
      <c r="C164" s="2"/>
      <c r="D164" s="2"/>
      <c r="E164" s="2"/>
      <c r="F164" s="2"/>
      <c r="G164" s="2"/>
      <c r="H164" s="2"/>
      <c r="I164" s="96"/>
      <c r="J164" s="123"/>
      <c r="K164" s="96"/>
      <c r="L164" s="98"/>
      <c r="M164" s="96"/>
      <c r="N164" s="96"/>
      <c r="O164" s="96"/>
      <c r="P164" s="96"/>
      <c r="Q164" s="96"/>
      <c r="R164" s="96"/>
      <c r="S164" s="96"/>
      <c r="T164" s="96"/>
      <c r="U164" s="96"/>
      <c r="W164" s="8"/>
      <c r="X164" s="17"/>
      <c r="Y164" s="8"/>
      <c r="Z164" s="9"/>
      <c r="AB164" s="2"/>
    </row>
    <row r="165" spans="1:28" ht="15" customHeight="1">
      <c r="A165" s="2"/>
      <c r="B165" s="2"/>
      <c r="C165" s="2"/>
      <c r="D165" s="2"/>
      <c r="E165" s="2"/>
      <c r="F165" s="2"/>
      <c r="G165" s="2"/>
      <c r="H165" s="2"/>
      <c r="I165" s="96"/>
      <c r="J165" s="123"/>
      <c r="K165" s="96"/>
      <c r="L165" s="98"/>
      <c r="M165" s="96"/>
      <c r="N165" s="96"/>
      <c r="O165" s="96"/>
      <c r="P165" s="96"/>
      <c r="Q165" s="96"/>
      <c r="R165" s="96"/>
      <c r="S165" s="96"/>
      <c r="T165" s="96"/>
      <c r="U165" s="96"/>
      <c r="W165" s="8"/>
      <c r="X165" s="17"/>
      <c r="Y165" s="8"/>
      <c r="Z165" s="9"/>
      <c r="AB165" s="2"/>
    </row>
    <row r="166" spans="1:28" ht="15" customHeight="1">
      <c r="A166" s="2"/>
      <c r="B166" s="2"/>
      <c r="C166" s="2"/>
      <c r="D166" s="2"/>
      <c r="E166" s="2"/>
      <c r="F166" s="2"/>
      <c r="G166" s="2"/>
      <c r="H166" s="2"/>
      <c r="I166" s="96"/>
      <c r="J166" s="123"/>
      <c r="K166" s="96"/>
      <c r="L166" s="98"/>
      <c r="M166" s="96"/>
      <c r="N166" s="96"/>
      <c r="O166" s="96"/>
      <c r="P166" s="96"/>
      <c r="Q166" s="96"/>
      <c r="R166" s="96"/>
      <c r="S166" s="96"/>
      <c r="T166" s="96"/>
      <c r="U166" s="96"/>
      <c r="W166" s="8"/>
      <c r="X166" s="17"/>
      <c r="Y166" s="8"/>
      <c r="Z166" s="9"/>
      <c r="AB166" s="2"/>
    </row>
    <row r="167" spans="1:28" ht="15" customHeight="1">
      <c r="A167" s="2"/>
      <c r="B167" s="2"/>
      <c r="C167" s="2"/>
      <c r="D167" s="2"/>
      <c r="E167" s="2"/>
      <c r="F167" s="2"/>
      <c r="G167" s="2"/>
      <c r="H167" s="2"/>
      <c r="I167" s="96"/>
      <c r="J167" s="123"/>
      <c r="K167" s="96"/>
      <c r="L167" s="98"/>
      <c r="M167" s="96"/>
      <c r="N167" s="96"/>
      <c r="O167" s="96"/>
      <c r="P167" s="96"/>
      <c r="Q167" s="96"/>
      <c r="R167" s="96"/>
      <c r="S167" s="96"/>
      <c r="T167" s="96"/>
      <c r="U167" s="96"/>
      <c r="W167" s="8"/>
      <c r="X167" s="17"/>
      <c r="Y167" s="8"/>
      <c r="Z167" s="9"/>
      <c r="AB167" s="2"/>
    </row>
    <row r="168" spans="1:28" ht="15" customHeight="1">
      <c r="A168" s="2"/>
      <c r="B168" s="2"/>
      <c r="C168" s="2"/>
      <c r="D168" s="2"/>
      <c r="E168" s="2"/>
      <c r="F168" s="2"/>
      <c r="G168" s="2"/>
      <c r="H168" s="2"/>
      <c r="I168" s="96"/>
      <c r="J168" s="123"/>
      <c r="K168" s="96"/>
      <c r="L168" s="98"/>
      <c r="M168" s="96"/>
      <c r="N168" s="96"/>
      <c r="O168" s="96"/>
      <c r="P168" s="96"/>
      <c r="Q168" s="96"/>
      <c r="R168" s="96"/>
      <c r="S168" s="96"/>
      <c r="T168" s="96"/>
      <c r="U168" s="96"/>
      <c r="W168" s="8"/>
      <c r="X168" s="17"/>
      <c r="Y168" s="8"/>
      <c r="Z168" s="9"/>
      <c r="AB168" s="2"/>
    </row>
    <row r="169" spans="1:28" ht="15" customHeight="1">
      <c r="A169" s="2"/>
      <c r="B169" s="2"/>
      <c r="C169" s="2"/>
      <c r="D169" s="2"/>
      <c r="E169" s="2"/>
      <c r="F169" s="2"/>
      <c r="G169" s="2"/>
      <c r="H169" s="2"/>
      <c r="I169" s="96"/>
      <c r="J169" s="123"/>
      <c r="K169" s="96"/>
      <c r="L169" s="98"/>
      <c r="M169" s="96"/>
      <c r="N169" s="96"/>
      <c r="O169" s="96"/>
      <c r="P169" s="96"/>
      <c r="Q169" s="96"/>
      <c r="R169" s="96"/>
      <c r="S169" s="96"/>
      <c r="T169" s="96"/>
      <c r="U169" s="96"/>
      <c r="W169" s="8"/>
      <c r="X169" s="17"/>
      <c r="Y169" s="8"/>
      <c r="Z169" s="9"/>
      <c r="AB169" s="2"/>
    </row>
    <row r="170" spans="1:28" ht="15" customHeight="1">
      <c r="A170" s="2"/>
      <c r="B170" s="2"/>
      <c r="C170" s="2"/>
      <c r="D170" s="2"/>
      <c r="E170" s="2"/>
      <c r="F170" s="2"/>
      <c r="G170" s="2"/>
      <c r="H170" s="2"/>
      <c r="I170" s="96"/>
      <c r="J170" s="123"/>
      <c r="K170" s="96"/>
      <c r="L170" s="98"/>
      <c r="M170" s="96"/>
      <c r="N170" s="96"/>
      <c r="O170" s="96"/>
      <c r="P170" s="96"/>
      <c r="Q170" s="96"/>
      <c r="R170" s="96"/>
      <c r="S170" s="96"/>
      <c r="T170" s="96"/>
      <c r="U170" s="96"/>
      <c r="W170" s="8"/>
      <c r="X170" s="17"/>
      <c r="Y170" s="8"/>
      <c r="Z170" s="9"/>
      <c r="AB170" s="2"/>
    </row>
    <row r="171" spans="1:28" ht="15" customHeight="1">
      <c r="A171" s="2"/>
      <c r="B171" s="2"/>
      <c r="C171" s="2"/>
      <c r="D171" s="2"/>
      <c r="E171" s="2"/>
      <c r="F171" s="2"/>
      <c r="G171" s="2"/>
      <c r="H171" s="2"/>
      <c r="I171" s="96"/>
      <c r="J171" s="123"/>
      <c r="K171" s="96"/>
      <c r="L171" s="98"/>
      <c r="M171" s="96"/>
      <c r="N171" s="96"/>
      <c r="O171" s="96"/>
      <c r="P171" s="96"/>
      <c r="Q171" s="96"/>
      <c r="R171" s="96"/>
      <c r="S171" s="96"/>
      <c r="T171" s="96"/>
      <c r="U171" s="96"/>
      <c r="W171" s="8"/>
      <c r="X171" s="17"/>
      <c r="Y171" s="8"/>
      <c r="Z171" s="9"/>
      <c r="AB171" s="2"/>
    </row>
    <row r="172" spans="1:28" ht="15" customHeight="1">
      <c r="A172" s="2"/>
      <c r="B172" s="2"/>
      <c r="C172" s="2"/>
      <c r="D172" s="2"/>
      <c r="E172" s="2"/>
      <c r="F172" s="2"/>
      <c r="G172" s="2"/>
      <c r="H172" s="2"/>
      <c r="I172" s="96"/>
      <c r="J172" s="123"/>
      <c r="K172" s="96"/>
      <c r="L172" s="98"/>
      <c r="M172" s="96"/>
      <c r="N172" s="96"/>
      <c r="O172" s="96"/>
      <c r="P172" s="96"/>
      <c r="Q172" s="96"/>
      <c r="R172" s="96"/>
      <c r="S172" s="96"/>
      <c r="T172" s="96"/>
      <c r="U172" s="96"/>
      <c r="W172" s="8"/>
      <c r="X172" s="17"/>
      <c r="Y172" s="8"/>
      <c r="Z172" s="9"/>
      <c r="AB172" s="2"/>
    </row>
    <row r="173" spans="1:28" ht="15" customHeight="1">
      <c r="A173" s="2"/>
      <c r="B173" s="2"/>
      <c r="C173" s="2"/>
      <c r="D173" s="2"/>
      <c r="E173" s="2"/>
      <c r="F173" s="2"/>
      <c r="G173" s="2"/>
      <c r="H173" s="2"/>
      <c r="I173" s="96"/>
      <c r="J173" s="123"/>
      <c r="K173" s="96"/>
      <c r="L173" s="98"/>
      <c r="M173" s="96"/>
      <c r="N173" s="96"/>
      <c r="O173" s="96"/>
      <c r="P173" s="96"/>
      <c r="Q173" s="96"/>
      <c r="R173" s="96"/>
      <c r="S173" s="96"/>
      <c r="T173" s="96"/>
      <c r="U173" s="96"/>
      <c r="W173" s="8"/>
      <c r="X173" s="17"/>
      <c r="Y173" s="8"/>
      <c r="Z173" s="9"/>
      <c r="AB173" s="2"/>
    </row>
    <row r="174" spans="1:28" ht="15" customHeight="1">
      <c r="A174" s="2"/>
      <c r="B174" s="2"/>
      <c r="C174" s="2"/>
      <c r="D174" s="2"/>
      <c r="E174" s="2"/>
      <c r="F174" s="2"/>
      <c r="G174" s="2"/>
      <c r="H174" s="2"/>
      <c r="I174" s="96"/>
      <c r="J174" s="123"/>
      <c r="K174" s="96"/>
      <c r="L174" s="98"/>
      <c r="M174" s="96"/>
      <c r="N174" s="96"/>
      <c r="O174" s="96"/>
      <c r="P174" s="96"/>
      <c r="Q174" s="96"/>
      <c r="R174" s="96"/>
      <c r="S174" s="96"/>
      <c r="T174" s="96"/>
      <c r="U174" s="96"/>
      <c r="W174" s="8"/>
      <c r="X174" s="17"/>
      <c r="Y174" s="8"/>
      <c r="Z174" s="9"/>
      <c r="AB174" s="2"/>
    </row>
    <row r="175" spans="1:28" ht="15" customHeight="1">
      <c r="A175" s="2"/>
      <c r="B175" s="2"/>
      <c r="C175" s="2"/>
      <c r="D175" s="2"/>
      <c r="E175" s="2"/>
      <c r="F175" s="2"/>
      <c r="G175" s="2"/>
      <c r="H175" s="2"/>
      <c r="I175" s="96"/>
      <c r="J175" s="123"/>
      <c r="K175" s="96"/>
      <c r="L175" s="98"/>
      <c r="M175" s="96"/>
      <c r="N175" s="96"/>
      <c r="O175" s="96"/>
      <c r="P175" s="96"/>
      <c r="Q175" s="96"/>
      <c r="R175" s="96"/>
      <c r="S175" s="96"/>
      <c r="T175" s="96"/>
      <c r="U175" s="96"/>
      <c r="W175" s="8"/>
      <c r="X175" s="17"/>
      <c r="Y175" s="8"/>
      <c r="Z175" s="9"/>
      <c r="AB175" s="2"/>
    </row>
    <row r="176" spans="1:28" ht="15" customHeight="1">
      <c r="A176" s="2"/>
      <c r="B176" s="2"/>
      <c r="C176" s="2"/>
      <c r="D176" s="2"/>
      <c r="E176" s="2"/>
      <c r="F176" s="2"/>
      <c r="G176" s="2"/>
      <c r="H176" s="2"/>
      <c r="I176" s="96"/>
      <c r="J176" s="123"/>
      <c r="K176" s="96"/>
      <c r="L176" s="98"/>
      <c r="M176" s="96"/>
      <c r="N176" s="96"/>
      <c r="O176" s="96"/>
      <c r="P176" s="96"/>
      <c r="Q176" s="96"/>
      <c r="R176" s="96"/>
      <c r="S176" s="96"/>
      <c r="T176" s="96"/>
      <c r="U176" s="96"/>
      <c r="W176" s="8"/>
      <c r="X176" s="17"/>
      <c r="Y176" s="8"/>
      <c r="Z176" s="9"/>
      <c r="AB176" s="2"/>
    </row>
    <row r="177" spans="1:28" ht="15" customHeight="1">
      <c r="A177" s="2"/>
      <c r="B177" s="2"/>
      <c r="C177" s="2"/>
      <c r="D177" s="2"/>
      <c r="E177" s="2"/>
      <c r="F177" s="2"/>
      <c r="G177" s="2"/>
      <c r="H177" s="2"/>
      <c r="I177" s="96"/>
      <c r="J177" s="123"/>
      <c r="K177" s="96"/>
      <c r="L177" s="98"/>
      <c r="M177" s="96"/>
      <c r="N177" s="96"/>
      <c r="O177" s="96"/>
      <c r="P177" s="96"/>
      <c r="Q177" s="96"/>
      <c r="R177" s="96"/>
      <c r="S177" s="96"/>
      <c r="T177" s="96"/>
      <c r="U177" s="96"/>
      <c r="W177" s="8"/>
      <c r="X177" s="17"/>
      <c r="Y177" s="8"/>
      <c r="Z177" s="9"/>
      <c r="AB177" s="2"/>
    </row>
    <row r="178" spans="1:28" ht="15" customHeight="1">
      <c r="A178" s="2"/>
      <c r="B178" s="2"/>
      <c r="C178" s="2"/>
      <c r="D178" s="2"/>
      <c r="E178" s="2"/>
      <c r="F178" s="2"/>
      <c r="G178" s="2"/>
      <c r="H178" s="2"/>
      <c r="I178" s="96"/>
      <c r="J178" s="123"/>
      <c r="K178" s="96"/>
      <c r="L178" s="98"/>
      <c r="M178" s="96"/>
      <c r="N178" s="96"/>
      <c r="O178" s="96"/>
      <c r="P178" s="96"/>
      <c r="Q178" s="96"/>
      <c r="R178" s="96"/>
      <c r="S178" s="96"/>
      <c r="T178" s="96"/>
      <c r="U178" s="96"/>
      <c r="W178" s="8"/>
      <c r="X178" s="17"/>
      <c r="Y178" s="8"/>
      <c r="Z178" s="9"/>
      <c r="AB178" s="2"/>
    </row>
    <row r="179" spans="1:28" ht="15" customHeight="1">
      <c r="A179" s="2"/>
      <c r="B179" s="2"/>
      <c r="C179" s="2"/>
      <c r="D179" s="2"/>
      <c r="E179" s="2"/>
      <c r="F179" s="2"/>
      <c r="G179" s="2"/>
      <c r="H179" s="2"/>
      <c r="I179" s="96"/>
      <c r="J179" s="123"/>
      <c r="K179" s="96"/>
      <c r="L179" s="98"/>
      <c r="M179" s="96"/>
      <c r="N179" s="96"/>
      <c r="O179" s="96"/>
      <c r="P179" s="96"/>
      <c r="Q179" s="96"/>
      <c r="R179" s="96"/>
      <c r="S179" s="96"/>
      <c r="T179" s="96"/>
      <c r="U179" s="96"/>
      <c r="W179" s="8"/>
      <c r="X179" s="17"/>
      <c r="Y179" s="8"/>
      <c r="Z179" s="9"/>
      <c r="AB179" s="2"/>
    </row>
    <row r="180" spans="1:28" ht="15" customHeight="1">
      <c r="A180" s="2"/>
      <c r="B180" s="2"/>
      <c r="C180" s="2"/>
      <c r="D180" s="2"/>
      <c r="E180" s="2"/>
      <c r="F180" s="2"/>
      <c r="G180" s="2"/>
      <c r="H180" s="2"/>
      <c r="I180" s="96"/>
      <c r="J180" s="123"/>
      <c r="K180" s="96"/>
      <c r="L180" s="98"/>
      <c r="M180" s="96"/>
      <c r="N180" s="96"/>
      <c r="O180" s="96"/>
      <c r="P180" s="96"/>
      <c r="Q180" s="96"/>
      <c r="R180" s="96"/>
      <c r="S180" s="96"/>
      <c r="T180" s="96"/>
      <c r="U180" s="96"/>
      <c r="W180" s="8"/>
      <c r="X180" s="17"/>
      <c r="Y180" s="8"/>
      <c r="Z180" s="9"/>
      <c r="AB180" s="2"/>
    </row>
    <row r="181" spans="1:28" ht="15" customHeight="1">
      <c r="A181" s="2"/>
      <c r="B181" s="2"/>
      <c r="C181" s="2"/>
      <c r="D181" s="2"/>
      <c r="E181" s="2"/>
      <c r="F181" s="2"/>
      <c r="G181" s="2"/>
      <c r="H181" s="2"/>
      <c r="I181" s="96"/>
      <c r="J181" s="123"/>
      <c r="K181" s="96"/>
      <c r="L181" s="98"/>
      <c r="M181" s="96"/>
      <c r="N181" s="96"/>
      <c r="O181" s="96"/>
      <c r="P181" s="96"/>
      <c r="Q181" s="96"/>
      <c r="R181" s="96"/>
      <c r="S181" s="96"/>
      <c r="T181" s="96"/>
      <c r="U181" s="96"/>
      <c r="W181" s="8"/>
      <c r="X181" s="17"/>
      <c r="Y181" s="8"/>
      <c r="Z181" s="9"/>
      <c r="AB181" s="2"/>
    </row>
    <row r="182" spans="1:28" ht="11.25" customHeight="1">
      <c r="A182" s="2"/>
      <c r="B182" s="2"/>
      <c r="C182" s="2"/>
      <c r="D182" s="2"/>
      <c r="E182" s="2"/>
      <c r="F182" s="2"/>
      <c r="G182" s="2"/>
      <c r="H182" s="2"/>
      <c r="I182" s="96"/>
      <c r="J182" s="123"/>
      <c r="K182" s="96"/>
      <c r="L182" s="98"/>
      <c r="M182" s="96"/>
      <c r="N182" s="96"/>
      <c r="O182" s="96"/>
      <c r="P182" s="96"/>
      <c r="Q182" s="96"/>
      <c r="R182" s="96"/>
      <c r="S182" s="96"/>
      <c r="T182" s="96"/>
      <c r="U182" s="96"/>
      <c r="W182" s="8"/>
      <c r="X182" s="17"/>
      <c r="Y182" s="8"/>
      <c r="Z182" s="9"/>
      <c r="AB182" s="2"/>
    </row>
    <row r="183" spans="1:28" ht="11.25" customHeight="1">
      <c r="A183" s="2"/>
      <c r="B183" s="2"/>
      <c r="C183" s="2"/>
      <c r="D183" s="2"/>
      <c r="E183" s="2"/>
      <c r="F183" s="2"/>
      <c r="G183" s="2"/>
      <c r="H183" s="2"/>
      <c r="I183" s="96"/>
      <c r="J183" s="123"/>
      <c r="K183" s="96"/>
      <c r="L183" s="98"/>
      <c r="M183" s="96"/>
      <c r="N183" s="96"/>
      <c r="O183" s="96"/>
      <c r="P183" s="96"/>
      <c r="Q183" s="96"/>
      <c r="R183" s="96"/>
      <c r="S183" s="96"/>
      <c r="T183" s="96"/>
      <c r="U183" s="96"/>
      <c r="W183" s="8"/>
      <c r="X183" s="17"/>
      <c r="Y183" s="8"/>
      <c r="Z183" s="9"/>
      <c r="AB183" s="2"/>
    </row>
    <row r="184" spans="1:28" ht="11.25" customHeight="1">
      <c r="A184" s="2"/>
      <c r="B184" s="2"/>
      <c r="C184" s="2"/>
      <c r="D184" s="2"/>
      <c r="E184" s="2"/>
      <c r="F184" s="2"/>
      <c r="G184" s="2"/>
      <c r="H184" s="2"/>
      <c r="I184" s="96"/>
      <c r="J184" s="123"/>
      <c r="K184" s="96"/>
      <c r="L184" s="98"/>
      <c r="M184" s="96"/>
      <c r="N184" s="96"/>
      <c r="O184" s="96"/>
      <c r="P184" s="96"/>
      <c r="Q184" s="96"/>
      <c r="R184" s="96"/>
      <c r="S184" s="96"/>
      <c r="T184" s="96"/>
      <c r="U184" s="96"/>
      <c r="W184" s="8"/>
      <c r="X184" s="17"/>
      <c r="Y184" s="8"/>
      <c r="Z184" s="9"/>
      <c r="AB184" s="2"/>
    </row>
    <row r="185" spans="1:28" ht="11.25" customHeight="1">
      <c r="A185" s="2"/>
      <c r="B185" s="2"/>
      <c r="C185" s="2"/>
      <c r="D185" s="2"/>
      <c r="E185" s="2"/>
      <c r="F185" s="2"/>
      <c r="G185" s="2"/>
      <c r="H185" s="2"/>
      <c r="I185" s="96"/>
      <c r="J185" s="123"/>
      <c r="K185" s="96"/>
      <c r="L185" s="98"/>
      <c r="M185" s="96"/>
      <c r="N185" s="96"/>
      <c r="O185" s="96"/>
      <c r="P185" s="96"/>
      <c r="Q185" s="96"/>
      <c r="R185" s="96"/>
      <c r="S185" s="96"/>
      <c r="T185" s="96"/>
      <c r="U185" s="96"/>
      <c r="W185" s="8"/>
      <c r="X185" s="17"/>
      <c r="Y185" s="8"/>
      <c r="Z185" s="9"/>
      <c r="AB185" s="2"/>
    </row>
    <row r="186" spans="1:28" ht="11.25" customHeight="1">
      <c r="A186" s="2"/>
      <c r="B186" s="2"/>
      <c r="C186" s="2"/>
      <c r="D186" s="2"/>
      <c r="E186" s="2"/>
      <c r="F186" s="2"/>
      <c r="G186" s="2"/>
      <c r="H186" s="2"/>
      <c r="I186" s="96"/>
      <c r="J186" s="123"/>
      <c r="K186" s="96"/>
      <c r="L186" s="98"/>
      <c r="M186" s="96"/>
      <c r="N186" s="96"/>
      <c r="O186" s="96"/>
      <c r="P186" s="96"/>
      <c r="Q186" s="96"/>
      <c r="R186" s="96"/>
      <c r="S186" s="96"/>
      <c r="T186" s="96"/>
      <c r="U186" s="96"/>
      <c r="W186" s="8"/>
      <c r="X186" s="17"/>
      <c r="Y186" s="8"/>
      <c r="Z186" s="9"/>
      <c r="AB186" s="2"/>
    </row>
    <row r="187" spans="1:28" ht="11.25" customHeight="1">
      <c r="A187" s="2"/>
      <c r="B187" s="2"/>
      <c r="C187" s="2"/>
      <c r="D187" s="2"/>
      <c r="E187" s="2"/>
      <c r="F187" s="2"/>
      <c r="G187" s="2"/>
      <c r="H187" s="2"/>
      <c r="I187" s="96"/>
      <c r="J187" s="123"/>
      <c r="K187" s="96"/>
      <c r="L187" s="98"/>
      <c r="M187" s="96"/>
      <c r="N187" s="96"/>
      <c r="O187" s="96"/>
      <c r="P187" s="96"/>
      <c r="Q187" s="96"/>
      <c r="R187" s="96"/>
      <c r="S187" s="96"/>
      <c r="T187" s="96"/>
      <c r="U187" s="96"/>
      <c r="W187" s="8"/>
      <c r="X187" s="17"/>
      <c r="Y187" s="8"/>
      <c r="Z187" s="9"/>
      <c r="AB187" s="2"/>
    </row>
    <row r="188" spans="1:28" ht="11.25" customHeight="1">
      <c r="A188" s="2"/>
      <c r="B188" s="2"/>
      <c r="C188" s="2"/>
      <c r="D188" s="2"/>
      <c r="E188" s="2"/>
      <c r="F188" s="2"/>
      <c r="G188" s="2"/>
      <c r="H188" s="2"/>
      <c r="I188" s="96"/>
      <c r="J188" s="123"/>
      <c r="K188" s="96"/>
      <c r="L188" s="98"/>
      <c r="M188" s="96"/>
      <c r="N188" s="96"/>
      <c r="O188" s="96"/>
      <c r="P188" s="96"/>
      <c r="Q188" s="96"/>
      <c r="R188" s="96"/>
      <c r="S188" s="96"/>
      <c r="T188" s="96"/>
      <c r="U188" s="96"/>
      <c r="W188" s="8"/>
      <c r="X188" s="17"/>
      <c r="Y188" s="8"/>
      <c r="Z188" s="9"/>
      <c r="AB188" s="2"/>
    </row>
    <row r="189" spans="1:28" ht="11.25" customHeight="1">
      <c r="A189" s="2"/>
      <c r="B189" s="2"/>
      <c r="C189" s="2"/>
      <c r="D189" s="2"/>
      <c r="E189" s="2"/>
      <c r="F189" s="2"/>
      <c r="G189" s="2"/>
      <c r="H189" s="2"/>
      <c r="I189" s="96"/>
      <c r="J189" s="123"/>
      <c r="K189" s="96"/>
      <c r="L189" s="98"/>
      <c r="M189" s="96"/>
      <c r="N189" s="96"/>
      <c r="O189" s="96"/>
      <c r="P189" s="96"/>
      <c r="Q189" s="96"/>
      <c r="R189" s="96"/>
      <c r="S189" s="96"/>
      <c r="T189" s="96"/>
      <c r="U189" s="96"/>
      <c r="W189" s="8"/>
      <c r="X189" s="17"/>
      <c r="Y189" s="8"/>
      <c r="Z189" s="9"/>
      <c r="AB189" s="2"/>
    </row>
    <row r="190" spans="1:28" ht="11.25" customHeight="1">
      <c r="A190" s="2"/>
      <c r="B190" s="2"/>
      <c r="C190" s="2"/>
      <c r="D190" s="2"/>
      <c r="E190" s="2"/>
      <c r="F190" s="2"/>
      <c r="G190" s="2"/>
      <c r="H190" s="2"/>
      <c r="I190" s="96"/>
      <c r="J190" s="123"/>
      <c r="K190" s="96"/>
      <c r="L190" s="98"/>
      <c r="M190" s="96"/>
      <c r="N190" s="96"/>
      <c r="O190" s="96"/>
      <c r="P190" s="96"/>
      <c r="Q190" s="96"/>
      <c r="R190" s="96"/>
      <c r="S190" s="96"/>
      <c r="T190" s="96"/>
      <c r="U190" s="96"/>
      <c r="W190" s="8"/>
      <c r="X190" s="17"/>
      <c r="Y190" s="8"/>
      <c r="Z190" s="9"/>
      <c r="AB190" s="2"/>
    </row>
    <row r="191" spans="1:28" ht="11.25" customHeight="1">
      <c r="A191" s="2"/>
      <c r="B191" s="2"/>
      <c r="C191" s="2"/>
      <c r="D191" s="2"/>
      <c r="E191" s="2"/>
      <c r="F191" s="2"/>
      <c r="G191" s="2"/>
      <c r="H191" s="2"/>
      <c r="I191" s="96"/>
      <c r="J191" s="123"/>
      <c r="K191" s="96"/>
      <c r="L191" s="98"/>
      <c r="M191" s="96"/>
      <c r="N191" s="96"/>
      <c r="O191" s="96"/>
      <c r="P191" s="96"/>
      <c r="Q191" s="96"/>
      <c r="R191" s="96"/>
      <c r="S191" s="96"/>
      <c r="T191" s="96"/>
      <c r="U191" s="96"/>
      <c r="W191" s="8"/>
      <c r="X191" s="17"/>
      <c r="Y191" s="8"/>
      <c r="Z191" s="9"/>
      <c r="AB191" s="2"/>
    </row>
    <row r="192" spans="1:28" ht="11.25" customHeight="1">
      <c r="A192" s="2"/>
      <c r="B192" s="2"/>
      <c r="C192" s="2"/>
      <c r="D192" s="2"/>
      <c r="E192" s="2"/>
      <c r="F192" s="2"/>
      <c r="G192" s="2"/>
      <c r="H192" s="2"/>
      <c r="I192" s="96"/>
      <c r="J192" s="123"/>
      <c r="K192" s="96"/>
      <c r="L192" s="98"/>
      <c r="M192" s="96"/>
      <c r="N192" s="96"/>
      <c r="O192" s="96"/>
      <c r="P192" s="96"/>
      <c r="Q192" s="96"/>
      <c r="R192" s="96"/>
      <c r="S192" s="96"/>
      <c r="T192" s="96"/>
      <c r="U192" s="96"/>
      <c r="W192" s="8"/>
      <c r="X192" s="17"/>
      <c r="Y192" s="8"/>
      <c r="Z192" s="9"/>
      <c r="AB192" s="2"/>
    </row>
    <row r="193" spans="1:28" ht="11.25" customHeight="1">
      <c r="A193" s="2"/>
      <c r="B193" s="2"/>
      <c r="C193" s="2"/>
      <c r="D193" s="2"/>
      <c r="E193" s="2"/>
      <c r="F193" s="2"/>
      <c r="G193" s="2"/>
      <c r="H193" s="2"/>
      <c r="I193" s="96"/>
      <c r="J193" s="123"/>
      <c r="K193" s="96"/>
      <c r="L193" s="98"/>
      <c r="M193" s="96"/>
      <c r="N193" s="96"/>
      <c r="O193" s="96"/>
      <c r="P193" s="96"/>
      <c r="Q193" s="96"/>
      <c r="R193" s="96"/>
      <c r="S193" s="96"/>
      <c r="T193" s="96"/>
      <c r="U193" s="96"/>
      <c r="W193" s="8"/>
      <c r="X193" s="17"/>
      <c r="Y193" s="8"/>
      <c r="Z193" s="9"/>
      <c r="AB193" s="2"/>
    </row>
    <row r="194" spans="1:28" ht="11.25" customHeight="1">
      <c r="A194" s="2"/>
      <c r="B194" s="2"/>
      <c r="C194" s="2"/>
      <c r="D194" s="2"/>
      <c r="E194" s="2"/>
      <c r="F194" s="2"/>
      <c r="G194" s="2"/>
      <c r="H194" s="2"/>
      <c r="I194" s="96"/>
      <c r="J194" s="123"/>
      <c r="K194" s="96"/>
      <c r="L194" s="98"/>
      <c r="M194" s="96"/>
      <c r="N194" s="96"/>
      <c r="O194" s="96"/>
      <c r="P194" s="96"/>
      <c r="Q194" s="96"/>
      <c r="R194" s="96"/>
      <c r="S194" s="96"/>
      <c r="T194" s="96"/>
      <c r="U194" s="96"/>
      <c r="W194" s="8"/>
      <c r="X194" s="17"/>
      <c r="Y194" s="8"/>
      <c r="Z194" s="9"/>
      <c r="AB194" s="2"/>
    </row>
    <row r="195" spans="1:28" ht="11.25" customHeight="1">
      <c r="A195" s="2"/>
      <c r="B195" s="2"/>
      <c r="C195" s="2"/>
      <c r="D195" s="2"/>
      <c r="E195" s="2"/>
      <c r="F195" s="2"/>
      <c r="G195" s="2"/>
      <c r="H195" s="2"/>
      <c r="I195" s="96"/>
      <c r="J195" s="123"/>
      <c r="K195" s="96"/>
      <c r="L195" s="98"/>
      <c r="M195" s="96"/>
      <c r="N195" s="96"/>
      <c r="O195" s="96"/>
      <c r="P195" s="96"/>
      <c r="Q195" s="96"/>
      <c r="R195" s="96"/>
      <c r="S195" s="96"/>
      <c r="T195" s="96"/>
      <c r="U195" s="96"/>
      <c r="W195" s="8"/>
      <c r="X195" s="17"/>
      <c r="Y195" s="8"/>
      <c r="Z195" s="9"/>
      <c r="AB195" s="2"/>
    </row>
    <row r="196" spans="1:28" ht="11.25" customHeight="1">
      <c r="A196" s="2"/>
      <c r="B196" s="2"/>
      <c r="C196" s="2"/>
      <c r="D196" s="2"/>
      <c r="E196" s="2"/>
      <c r="F196" s="2"/>
      <c r="G196" s="2"/>
      <c r="H196" s="2"/>
      <c r="I196" s="96"/>
      <c r="J196" s="123"/>
      <c r="K196" s="96"/>
      <c r="L196" s="98"/>
      <c r="M196" s="96"/>
      <c r="N196" s="96"/>
      <c r="O196" s="96"/>
      <c r="P196" s="96"/>
      <c r="Q196" s="96"/>
      <c r="R196" s="96"/>
      <c r="S196" s="96"/>
      <c r="T196" s="96"/>
      <c r="U196" s="96"/>
      <c r="W196" s="8"/>
      <c r="X196" s="17"/>
      <c r="Y196" s="8"/>
      <c r="Z196" s="9"/>
      <c r="AB196" s="2"/>
    </row>
    <row r="197" spans="1:28" ht="11.25" customHeight="1">
      <c r="A197" s="2"/>
      <c r="B197" s="2"/>
      <c r="C197" s="2"/>
      <c r="D197" s="2"/>
      <c r="E197" s="2"/>
      <c r="F197" s="2"/>
      <c r="G197" s="2"/>
      <c r="H197" s="2"/>
      <c r="I197" s="96"/>
      <c r="J197" s="123"/>
      <c r="K197" s="96"/>
      <c r="L197" s="98"/>
      <c r="M197" s="96"/>
      <c r="N197" s="96"/>
      <c r="O197" s="96"/>
      <c r="P197" s="96"/>
      <c r="Q197" s="96"/>
      <c r="R197" s="96"/>
      <c r="S197" s="96"/>
      <c r="T197" s="96"/>
      <c r="U197" s="96"/>
      <c r="W197" s="8"/>
      <c r="X197" s="17"/>
      <c r="Y197" s="8"/>
      <c r="Z197" s="9"/>
      <c r="AB197" s="2"/>
    </row>
    <row r="198" spans="1:28" ht="11.25" customHeight="1">
      <c r="A198" s="2"/>
      <c r="B198" s="2"/>
      <c r="C198" s="2"/>
      <c r="D198" s="2"/>
      <c r="E198" s="2"/>
      <c r="F198" s="2"/>
      <c r="G198" s="2"/>
      <c r="H198" s="2"/>
      <c r="I198" s="96"/>
      <c r="J198" s="123"/>
      <c r="K198" s="96"/>
      <c r="L198" s="98"/>
      <c r="M198" s="96"/>
      <c r="N198" s="96"/>
      <c r="O198" s="96"/>
      <c r="P198" s="96"/>
      <c r="Q198" s="96"/>
      <c r="R198" s="96"/>
      <c r="S198" s="96"/>
      <c r="T198" s="96"/>
      <c r="U198" s="96"/>
      <c r="W198" s="8"/>
      <c r="X198" s="17"/>
      <c r="Y198" s="8"/>
      <c r="Z198" s="9"/>
      <c r="AB198" s="2"/>
    </row>
    <row r="199" spans="1:28" ht="11.25" customHeight="1">
      <c r="A199" s="2"/>
      <c r="B199" s="2"/>
      <c r="C199" s="2"/>
      <c r="D199" s="2"/>
      <c r="E199" s="2"/>
      <c r="F199" s="2"/>
      <c r="G199" s="2"/>
      <c r="H199" s="2"/>
      <c r="I199" s="96"/>
      <c r="J199" s="123"/>
      <c r="K199" s="96"/>
      <c r="L199" s="98"/>
      <c r="M199" s="96"/>
      <c r="N199" s="96"/>
      <c r="O199" s="96"/>
      <c r="P199" s="96"/>
      <c r="Q199" s="96"/>
      <c r="R199" s="96"/>
      <c r="S199" s="96"/>
      <c r="T199" s="96"/>
      <c r="U199" s="96"/>
      <c r="W199" s="8"/>
      <c r="X199" s="17"/>
      <c r="Y199" s="8"/>
      <c r="Z199" s="9"/>
      <c r="AB199" s="2"/>
    </row>
    <row r="200" spans="1:28" ht="11.25" customHeight="1">
      <c r="A200" s="2"/>
      <c r="B200" s="2"/>
      <c r="C200" s="2"/>
      <c r="D200" s="2"/>
      <c r="E200" s="2"/>
      <c r="F200" s="2"/>
      <c r="G200" s="2"/>
      <c r="H200" s="2"/>
      <c r="I200" s="96"/>
      <c r="J200" s="123"/>
      <c r="K200" s="96"/>
      <c r="L200" s="98"/>
      <c r="M200" s="96"/>
      <c r="N200" s="96"/>
      <c r="O200" s="96"/>
      <c r="P200" s="96"/>
      <c r="Q200" s="96"/>
      <c r="R200" s="96"/>
      <c r="S200" s="96"/>
      <c r="T200" s="96"/>
      <c r="U200" s="96"/>
      <c r="W200" s="8"/>
      <c r="X200" s="17"/>
      <c r="Y200" s="8"/>
      <c r="Z200" s="9"/>
      <c r="AB200" s="2"/>
    </row>
    <row r="201" spans="1:28" ht="11.25" customHeight="1">
      <c r="A201" s="2"/>
      <c r="B201" s="2"/>
      <c r="C201" s="2"/>
      <c r="D201" s="2"/>
      <c r="E201" s="2"/>
      <c r="F201" s="2"/>
      <c r="G201" s="2"/>
      <c r="H201" s="2"/>
      <c r="I201" s="96"/>
      <c r="J201" s="123"/>
      <c r="K201" s="96"/>
      <c r="L201" s="98"/>
      <c r="M201" s="96"/>
      <c r="N201" s="96"/>
      <c r="O201" s="96"/>
      <c r="P201" s="96"/>
      <c r="Q201" s="96"/>
      <c r="R201" s="96"/>
      <c r="S201" s="96"/>
      <c r="T201" s="96"/>
      <c r="U201" s="96"/>
      <c r="W201" s="8"/>
      <c r="X201" s="17"/>
      <c r="Y201" s="8"/>
      <c r="Z201" s="9"/>
      <c r="AB201" s="2"/>
    </row>
    <row r="202" spans="1:28" ht="11.25" customHeight="1">
      <c r="A202" s="2"/>
      <c r="B202" s="2"/>
      <c r="C202" s="2"/>
      <c r="D202" s="2"/>
      <c r="E202" s="2"/>
      <c r="F202" s="2"/>
      <c r="G202" s="2"/>
      <c r="H202" s="2"/>
      <c r="I202" s="96"/>
      <c r="J202" s="123"/>
      <c r="K202" s="96"/>
      <c r="L202" s="98"/>
      <c r="M202" s="96"/>
      <c r="N202" s="96"/>
      <c r="O202" s="96"/>
      <c r="P202" s="96"/>
      <c r="Q202" s="96"/>
      <c r="R202" s="96"/>
      <c r="S202" s="96"/>
      <c r="T202" s="96"/>
      <c r="U202" s="96"/>
      <c r="W202" s="8"/>
      <c r="X202" s="17"/>
      <c r="Y202" s="8"/>
      <c r="Z202" s="9"/>
      <c r="AB202" s="2"/>
    </row>
    <row r="203" spans="1:28" ht="11.25" customHeight="1">
      <c r="A203" s="2"/>
      <c r="B203" s="2"/>
      <c r="C203" s="2"/>
      <c r="D203" s="2"/>
      <c r="E203" s="2"/>
      <c r="F203" s="2"/>
      <c r="G203" s="2"/>
      <c r="H203" s="2"/>
      <c r="I203" s="96"/>
      <c r="J203" s="123"/>
      <c r="K203" s="96"/>
      <c r="L203" s="98"/>
      <c r="M203" s="96"/>
      <c r="N203" s="96"/>
      <c r="O203" s="96"/>
      <c r="P203" s="96"/>
      <c r="Q203" s="96"/>
      <c r="R203" s="96"/>
      <c r="S203" s="96"/>
      <c r="T203" s="96"/>
      <c r="U203" s="96"/>
      <c r="W203" s="8"/>
      <c r="X203" s="17"/>
      <c r="Y203" s="8"/>
      <c r="Z203" s="9"/>
      <c r="AB203" s="2"/>
    </row>
    <row r="204" spans="1:28" ht="11.25" customHeight="1">
      <c r="A204" s="2"/>
      <c r="B204" s="2"/>
      <c r="C204" s="2"/>
      <c r="D204" s="2"/>
      <c r="E204" s="2"/>
      <c r="F204" s="2"/>
      <c r="G204" s="2"/>
      <c r="H204" s="2"/>
      <c r="I204" s="96"/>
      <c r="J204" s="123"/>
      <c r="K204" s="96"/>
      <c r="L204" s="98"/>
      <c r="M204" s="96"/>
      <c r="N204" s="96"/>
      <c r="O204" s="96"/>
      <c r="P204" s="96"/>
      <c r="Q204" s="96"/>
      <c r="R204" s="96"/>
      <c r="S204" s="96"/>
      <c r="T204" s="96"/>
      <c r="U204" s="96"/>
      <c r="W204" s="8"/>
      <c r="X204" s="17"/>
      <c r="Y204" s="8"/>
      <c r="Z204" s="9"/>
      <c r="AB204" s="2"/>
    </row>
    <row r="205" spans="1:28" ht="11.25" customHeight="1">
      <c r="A205" s="2"/>
      <c r="B205" s="2"/>
      <c r="C205" s="2"/>
      <c r="D205" s="2"/>
      <c r="E205" s="2"/>
      <c r="F205" s="2"/>
      <c r="G205" s="2"/>
      <c r="H205" s="2"/>
      <c r="I205" s="96"/>
      <c r="J205" s="123"/>
      <c r="K205" s="96"/>
      <c r="L205" s="98"/>
      <c r="M205" s="96"/>
      <c r="N205" s="96"/>
      <c r="O205" s="96"/>
      <c r="P205" s="96"/>
      <c r="Q205" s="96"/>
      <c r="R205" s="96"/>
      <c r="S205" s="96"/>
      <c r="T205" s="96"/>
      <c r="U205" s="96"/>
      <c r="W205" s="8"/>
      <c r="X205" s="17"/>
      <c r="Y205" s="8"/>
      <c r="Z205" s="9"/>
      <c r="AB205" s="2"/>
    </row>
    <row r="206" spans="1:28" ht="11.25" customHeight="1">
      <c r="A206" s="2"/>
      <c r="B206" s="2"/>
      <c r="C206" s="2"/>
      <c r="D206" s="2"/>
      <c r="E206" s="2"/>
      <c r="F206" s="2"/>
      <c r="G206" s="2"/>
      <c r="H206" s="2"/>
      <c r="I206" s="96"/>
      <c r="J206" s="123"/>
      <c r="K206" s="96"/>
      <c r="L206" s="98"/>
      <c r="M206" s="96"/>
      <c r="N206" s="96"/>
      <c r="O206" s="96"/>
      <c r="P206" s="96"/>
      <c r="Q206" s="96"/>
      <c r="R206" s="96"/>
      <c r="S206" s="96"/>
      <c r="T206" s="96"/>
      <c r="U206" s="96"/>
      <c r="W206" s="8"/>
      <c r="X206" s="17"/>
      <c r="Y206" s="8"/>
      <c r="Z206" s="9"/>
      <c r="AB206" s="2"/>
    </row>
    <row r="207" spans="1:28" ht="11.25" customHeight="1">
      <c r="A207" s="2"/>
      <c r="B207" s="2"/>
      <c r="C207" s="2"/>
      <c r="D207" s="2"/>
      <c r="E207" s="2"/>
      <c r="F207" s="2"/>
      <c r="G207" s="2"/>
      <c r="H207" s="2"/>
      <c r="I207" s="96"/>
      <c r="J207" s="123"/>
      <c r="K207" s="96"/>
      <c r="L207" s="98"/>
      <c r="M207" s="96"/>
      <c r="N207" s="96"/>
      <c r="O207" s="96"/>
      <c r="P207" s="96"/>
      <c r="Q207" s="96"/>
      <c r="R207" s="96"/>
      <c r="S207" s="96"/>
      <c r="T207" s="96"/>
      <c r="U207" s="96"/>
      <c r="W207" s="8"/>
      <c r="X207" s="17"/>
      <c r="Y207" s="8"/>
      <c r="Z207" s="9"/>
      <c r="AB207" s="2"/>
    </row>
    <row r="208" spans="1:28" ht="11.25" customHeight="1">
      <c r="A208" s="2"/>
      <c r="B208" s="2"/>
      <c r="C208" s="2"/>
      <c r="D208" s="2"/>
      <c r="E208" s="2"/>
      <c r="F208" s="2"/>
      <c r="G208" s="2"/>
      <c r="H208" s="2"/>
      <c r="I208" s="96"/>
      <c r="J208" s="123"/>
      <c r="K208" s="96"/>
      <c r="L208" s="98"/>
      <c r="M208" s="96"/>
      <c r="N208" s="96"/>
      <c r="O208" s="96"/>
      <c r="P208" s="96"/>
      <c r="Q208" s="96"/>
      <c r="R208" s="96"/>
      <c r="S208" s="96"/>
      <c r="T208" s="96"/>
      <c r="U208" s="96"/>
      <c r="W208" s="8"/>
      <c r="X208" s="17"/>
      <c r="Y208" s="8"/>
      <c r="Z208" s="9"/>
      <c r="AB208" s="2"/>
    </row>
    <row r="209" spans="1:28" ht="11.25" customHeight="1">
      <c r="A209" s="2"/>
      <c r="B209" s="2"/>
      <c r="C209" s="2"/>
      <c r="D209" s="2"/>
      <c r="E209" s="2"/>
      <c r="F209" s="2"/>
      <c r="G209" s="2"/>
      <c r="H209" s="2"/>
      <c r="I209" s="96"/>
      <c r="J209" s="123"/>
      <c r="K209" s="96"/>
      <c r="L209" s="98"/>
      <c r="M209" s="96"/>
      <c r="N209" s="96"/>
      <c r="O209" s="96"/>
      <c r="P209" s="96"/>
      <c r="Q209" s="96"/>
      <c r="R209" s="96"/>
      <c r="S209" s="96"/>
      <c r="T209" s="96"/>
      <c r="U209" s="96"/>
      <c r="W209" s="8"/>
      <c r="X209" s="17"/>
      <c r="Y209" s="8"/>
      <c r="Z209" s="9"/>
      <c r="AB209" s="2"/>
    </row>
    <row r="210" spans="1:28" ht="11.25" customHeight="1">
      <c r="A210" s="2"/>
      <c r="B210" s="2"/>
      <c r="C210" s="2"/>
      <c r="D210" s="2"/>
      <c r="E210" s="2"/>
      <c r="F210" s="2"/>
      <c r="G210" s="2"/>
      <c r="H210" s="2"/>
      <c r="I210" s="96"/>
      <c r="J210" s="123"/>
      <c r="K210" s="96"/>
      <c r="L210" s="98"/>
      <c r="M210" s="96"/>
      <c r="N210" s="96"/>
      <c r="O210" s="96"/>
      <c r="P210" s="96"/>
      <c r="Q210" s="96"/>
      <c r="R210" s="96"/>
      <c r="S210" s="96"/>
      <c r="T210" s="96"/>
      <c r="U210" s="96"/>
      <c r="W210" s="8"/>
      <c r="X210" s="17"/>
      <c r="Y210" s="8"/>
      <c r="Z210" s="9"/>
      <c r="AB210" s="2"/>
    </row>
    <row r="211" spans="1:28" ht="11.25" customHeight="1">
      <c r="A211" s="2"/>
      <c r="B211" s="2"/>
      <c r="C211" s="2"/>
      <c r="D211" s="2"/>
      <c r="E211" s="2"/>
      <c r="F211" s="2"/>
      <c r="G211" s="2"/>
      <c r="H211" s="2"/>
      <c r="I211" s="96"/>
      <c r="J211" s="123"/>
      <c r="K211" s="96"/>
      <c r="L211" s="98"/>
      <c r="M211" s="96"/>
      <c r="N211" s="96"/>
      <c r="O211" s="96"/>
      <c r="P211" s="96"/>
      <c r="Q211" s="96"/>
      <c r="R211" s="96"/>
      <c r="S211" s="96"/>
      <c r="T211" s="96"/>
      <c r="U211" s="96"/>
      <c r="W211" s="8"/>
      <c r="X211" s="17"/>
      <c r="Y211" s="8"/>
      <c r="Z211" s="9"/>
      <c r="AB211" s="2"/>
    </row>
    <row r="212" spans="1:28" ht="11.25" customHeight="1">
      <c r="A212" s="2"/>
      <c r="B212" s="2"/>
      <c r="C212" s="2"/>
      <c r="D212" s="2"/>
      <c r="E212" s="2"/>
      <c r="F212" s="2"/>
      <c r="G212" s="2"/>
      <c r="H212" s="2"/>
      <c r="I212" s="96"/>
      <c r="J212" s="123"/>
      <c r="K212" s="96"/>
      <c r="L212" s="98"/>
      <c r="M212" s="96"/>
      <c r="N212" s="96"/>
      <c r="O212" s="96"/>
      <c r="P212" s="96"/>
      <c r="Q212" s="96"/>
      <c r="R212" s="96"/>
      <c r="S212" s="96"/>
      <c r="T212" s="96"/>
      <c r="U212" s="96"/>
      <c r="W212" s="8"/>
      <c r="X212" s="17"/>
      <c r="Y212" s="8"/>
      <c r="Z212" s="9"/>
      <c r="AB212" s="2"/>
    </row>
    <row r="213" spans="1:28" ht="11.25" customHeight="1">
      <c r="A213" s="2"/>
      <c r="B213" s="2"/>
      <c r="C213" s="2"/>
      <c r="D213" s="2"/>
      <c r="E213" s="2"/>
      <c r="F213" s="2"/>
      <c r="G213" s="2"/>
      <c r="H213" s="2"/>
      <c r="I213" s="96"/>
      <c r="J213" s="123"/>
      <c r="K213" s="96"/>
      <c r="L213" s="98"/>
      <c r="M213" s="96"/>
      <c r="N213" s="96"/>
      <c r="O213" s="96"/>
      <c r="P213" s="96"/>
      <c r="Q213" s="96"/>
      <c r="R213" s="96"/>
      <c r="S213" s="96"/>
      <c r="T213" s="96"/>
      <c r="U213" s="96"/>
      <c r="W213" s="8"/>
      <c r="X213" s="17"/>
      <c r="Y213" s="8"/>
      <c r="Z213" s="9"/>
      <c r="AB213" s="2"/>
    </row>
    <row r="214" spans="1:28" ht="11.25" customHeight="1">
      <c r="A214" s="2"/>
      <c r="B214" s="2"/>
      <c r="C214" s="2"/>
      <c r="D214" s="2"/>
      <c r="E214" s="2"/>
      <c r="F214" s="2"/>
      <c r="G214" s="2"/>
      <c r="H214" s="2"/>
      <c r="I214" s="96"/>
      <c r="J214" s="123"/>
      <c r="K214" s="96"/>
      <c r="L214" s="98"/>
      <c r="M214" s="96"/>
      <c r="N214" s="96"/>
      <c r="O214" s="96"/>
      <c r="P214" s="96"/>
      <c r="Q214" s="96"/>
      <c r="R214" s="96"/>
      <c r="S214" s="96"/>
      <c r="T214" s="96"/>
      <c r="U214" s="96"/>
      <c r="W214" s="8"/>
      <c r="X214" s="17"/>
      <c r="Y214" s="8"/>
      <c r="Z214" s="9"/>
      <c r="AB214" s="2"/>
    </row>
    <row r="215" spans="1:28" ht="11.25" customHeight="1">
      <c r="A215" s="2"/>
      <c r="B215" s="2"/>
      <c r="C215" s="2"/>
      <c r="D215" s="2"/>
      <c r="E215" s="2"/>
      <c r="F215" s="2"/>
      <c r="G215" s="2"/>
      <c r="H215" s="2"/>
      <c r="I215" s="96"/>
      <c r="J215" s="123"/>
      <c r="K215" s="96"/>
      <c r="L215" s="98"/>
      <c r="W215" s="8"/>
      <c r="X215" s="17"/>
      <c r="Y215" s="8"/>
      <c r="Z215" s="9"/>
      <c r="AB215" s="2"/>
    </row>
    <row r="216" spans="1:28" ht="11.25" customHeight="1">
      <c r="A216" s="2"/>
      <c r="B216" s="2"/>
      <c r="C216" s="2"/>
      <c r="D216" s="2"/>
      <c r="E216" s="2"/>
      <c r="F216" s="2"/>
      <c r="G216" s="2"/>
      <c r="H216" s="2"/>
      <c r="I216" s="96"/>
      <c r="J216" s="123"/>
      <c r="K216" s="96"/>
      <c r="L216" s="98"/>
      <c r="W216" s="8"/>
      <c r="X216" s="17"/>
      <c r="Y216" s="8"/>
      <c r="Z216" s="9"/>
      <c r="AB216" s="2"/>
    </row>
    <row r="217" spans="1:28" ht="11.25" customHeight="1">
      <c r="A217" s="2"/>
      <c r="B217" s="2"/>
      <c r="C217" s="2"/>
      <c r="D217" s="2"/>
      <c r="E217" s="2"/>
      <c r="F217" s="2"/>
      <c r="G217" s="2"/>
      <c r="H217" s="2"/>
      <c r="I217" s="96"/>
      <c r="J217" s="123"/>
      <c r="K217" s="96"/>
      <c r="L217" s="98"/>
      <c r="W217" s="8"/>
      <c r="X217" s="17"/>
      <c r="Y217" s="8"/>
      <c r="Z217" s="9"/>
      <c r="AB217" s="2"/>
    </row>
    <row r="218" spans="1:28" ht="11.25" customHeight="1">
      <c r="A218" s="2"/>
      <c r="B218" s="2"/>
      <c r="C218" s="2"/>
      <c r="D218" s="2"/>
      <c r="E218" s="2"/>
      <c r="F218" s="2"/>
      <c r="G218" s="2"/>
      <c r="H218" s="2"/>
      <c r="I218" s="96"/>
      <c r="J218" s="123"/>
      <c r="K218" s="96"/>
      <c r="L218" s="98"/>
      <c r="W218" s="8"/>
      <c r="X218" s="17"/>
      <c r="Y218" s="8"/>
      <c r="Z218" s="9"/>
      <c r="AB218" s="2"/>
    </row>
    <row r="219" spans="1:28" ht="11.25" customHeight="1">
      <c r="A219" s="2"/>
      <c r="B219" s="2"/>
      <c r="C219" s="2"/>
      <c r="D219" s="2"/>
      <c r="E219" s="2"/>
      <c r="F219" s="2"/>
      <c r="G219" s="2"/>
      <c r="H219" s="2"/>
      <c r="I219" s="96"/>
      <c r="J219" s="123"/>
      <c r="K219" s="96"/>
      <c r="L219" s="98"/>
      <c r="W219" s="8"/>
      <c r="X219" s="17"/>
      <c r="Y219" s="8"/>
      <c r="Z219" s="9"/>
      <c r="AB219" s="2"/>
    </row>
    <row r="220" spans="1:28" ht="11.25" customHeight="1">
      <c r="A220" s="2"/>
      <c r="B220" s="2"/>
      <c r="C220" s="2"/>
      <c r="D220" s="2"/>
      <c r="E220" s="2"/>
      <c r="F220" s="2"/>
      <c r="G220" s="2"/>
      <c r="H220" s="2"/>
      <c r="I220" s="96"/>
      <c r="J220" s="123"/>
      <c r="K220" s="96"/>
      <c r="L220" s="98"/>
      <c r="W220" s="8"/>
      <c r="X220" s="17"/>
      <c r="Y220" s="8"/>
      <c r="Z220" s="9"/>
      <c r="AB220" s="2"/>
    </row>
    <row r="221" spans="1:28" ht="11.25" customHeight="1">
      <c r="A221" s="2"/>
      <c r="B221" s="2"/>
      <c r="C221" s="2"/>
      <c r="D221" s="2"/>
      <c r="E221" s="2"/>
      <c r="F221" s="2"/>
      <c r="G221" s="2"/>
      <c r="H221" s="2"/>
      <c r="I221" s="96"/>
      <c r="J221" s="123"/>
      <c r="K221" s="96"/>
      <c r="L221" s="98"/>
      <c r="W221" s="8"/>
      <c r="X221" s="17"/>
      <c r="Y221" s="8"/>
      <c r="Z221" s="9"/>
      <c r="AB221" s="2"/>
    </row>
    <row r="222" spans="1:28" ht="11.25" customHeight="1">
      <c r="A222" s="2"/>
      <c r="B222" s="2"/>
      <c r="C222" s="2"/>
      <c r="D222" s="2"/>
      <c r="E222" s="2"/>
      <c r="F222" s="2"/>
      <c r="G222" s="2"/>
      <c r="H222" s="2"/>
      <c r="I222" s="96"/>
      <c r="J222" s="123"/>
      <c r="K222" s="96"/>
      <c r="L222" s="98"/>
      <c r="W222" s="8"/>
      <c r="X222" s="17"/>
      <c r="Y222" s="8"/>
      <c r="Z222" s="9"/>
      <c r="AB222" s="2"/>
    </row>
    <row r="223" spans="1:28" ht="11.25" customHeight="1">
      <c r="A223" s="2"/>
      <c r="B223" s="2"/>
      <c r="C223" s="2"/>
      <c r="D223" s="2"/>
      <c r="E223" s="2"/>
      <c r="F223" s="2"/>
      <c r="G223" s="2"/>
      <c r="H223" s="2"/>
      <c r="I223" s="96"/>
      <c r="J223" s="123"/>
      <c r="K223" s="96"/>
      <c r="L223" s="98"/>
      <c r="W223" s="8"/>
      <c r="X223" s="17"/>
      <c r="Y223" s="8"/>
      <c r="Z223" s="9"/>
      <c r="AB223" s="2"/>
    </row>
    <row r="224" spans="1:28" ht="11.25" customHeight="1">
      <c r="A224" s="2"/>
      <c r="B224" s="2"/>
      <c r="C224" s="2"/>
      <c r="D224" s="2"/>
      <c r="E224" s="2"/>
      <c r="F224" s="2"/>
      <c r="G224" s="2"/>
      <c r="H224" s="2"/>
      <c r="I224" s="96"/>
      <c r="J224" s="123"/>
      <c r="K224" s="96"/>
      <c r="L224" s="98"/>
      <c r="W224" s="8"/>
      <c r="X224" s="17"/>
      <c r="Y224" s="8"/>
      <c r="Z224" s="9"/>
      <c r="AB224" s="2"/>
    </row>
    <row r="225" spans="1:28" ht="11.25" customHeight="1">
      <c r="A225" s="2"/>
      <c r="B225" s="2"/>
      <c r="C225" s="2"/>
      <c r="D225" s="2"/>
      <c r="E225" s="2"/>
      <c r="F225" s="2"/>
      <c r="G225" s="2"/>
      <c r="H225" s="2"/>
      <c r="I225" s="96"/>
      <c r="J225" s="123"/>
      <c r="K225" s="96"/>
      <c r="L225" s="98"/>
      <c r="W225" s="8"/>
      <c r="X225" s="17"/>
      <c r="Y225" s="8"/>
      <c r="Z225" s="9"/>
      <c r="AB225" s="2"/>
    </row>
    <row r="226" spans="1:28" ht="11.25" customHeight="1">
      <c r="A226" s="2"/>
      <c r="B226" s="2"/>
      <c r="C226" s="2"/>
      <c r="D226" s="2"/>
      <c r="E226" s="2"/>
      <c r="F226" s="2"/>
      <c r="G226" s="2"/>
      <c r="H226" s="2"/>
      <c r="I226" s="96"/>
      <c r="J226" s="123"/>
      <c r="K226" s="96"/>
      <c r="L226" s="98"/>
      <c r="W226" s="8"/>
      <c r="X226" s="17"/>
      <c r="Y226" s="8"/>
      <c r="Z226" s="9"/>
      <c r="AB226" s="2"/>
    </row>
    <row r="227" spans="1:28" ht="11.25" customHeight="1">
      <c r="A227" s="2"/>
      <c r="B227" s="2"/>
      <c r="C227" s="2"/>
      <c r="D227" s="2"/>
      <c r="E227" s="2"/>
      <c r="F227" s="2"/>
      <c r="G227" s="2"/>
      <c r="H227" s="2"/>
      <c r="I227" s="96"/>
      <c r="J227" s="123"/>
      <c r="K227" s="96"/>
      <c r="L227" s="98"/>
      <c r="W227" s="8"/>
      <c r="X227" s="17"/>
      <c r="Y227" s="8"/>
      <c r="Z227" s="9"/>
      <c r="AB227" s="2"/>
    </row>
    <row r="228" spans="1:28" ht="11.25" customHeight="1">
      <c r="A228" s="2"/>
      <c r="B228" s="2"/>
      <c r="C228" s="2"/>
      <c r="D228" s="2"/>
      <c r="E228" s="2"/>
      <c r="F228" s="2"/>
      <c r="G228" s="2"/>
      <c r="H228" s="2"/>
      <c r="I228" s="96"/>
      <c r="J228" s="123"/>
      <c r="K228" s="96"/>
      <c r="L228" s="98"/>
      <c r="W228" s="8"/>
      <c r="X228" s="17"/>
      <c r="Y228" s="8"/>
      <c r="Z228" s="9"/>
      <c r="AB228" s="2"/>
    </row>
    <row r="229" spans="1:28" ht="11.25" customHeight="1">
      <c r="A229" s="2"/>
      <c r="B229" s="2"/>
      <c r="C229" s="2"/>
      <c r="D229" s="2"/>
      <c r="E229" s="2"/>
      <c r="F229" s="2"/>
      <c r="G229" s="2"/>
      <c r="H229" s="2"/>
      <c r="I229" s="96"/>
      <c r="J229" s="123"/>
      <c r="K229" s="96"/>
      <c r="L229" s="98"/>
      <c r="W229" s="8"/>
      <c r="X229" s="17"/>
      <c r="Y229" s="8"/>
      <c r="Z229" s="9"/>
      <c r="AB229" s="2"/>
    </row>
    <row r="230" spans="1:28" ht="11.25" customHeight="1">
      <c r="A230" s="2"/>
      <c r="B230" s="2"/>
      <c r="C230" s="2"/>
      <c r="D230" s="2"/>
      <c r="E230" s="2"/>
      <c r="F230" s="2"/>
      <c r="G230" s="2"/>
      <c r="H230" s="2"/>
      <c r="I230" s="96"/>
      <c r="J230" s="123"/>
      <c r="K230" s="96"/>
      <c r="L230" s="98"/>
      <c r="W230" s="8"/>
      <c r="X230" s="17"/>
      <c r="Y230" s="8"/>
      <c r="Z230" s="9"/>
      <c r="AB230" s="2"/>
    </row>
    <row r="231" spans="1:28" ht="11.25" customHeight="1">
      <c r="A231" s="2"/>
      <c r="B231" s="2"/>
      <c r="C231" s="2"/>
      <c r="D231" s="2"/>
      <c r="E231" s="2"/>
      <c r="F231" s="2"/>
      <c r="G231" s="2"/>
      <c r="H231" s="2"/>
      <c r="I231" s="96"/>
      <c r="J231" s="123"/>
      <c r="K231" s="96"/>
      <c r="L231" s="98"/>
      <c r="W231" s="8"/>
      <c r="X231" s="17"/>
      <c r="Y231" s="8"/>
      <c r="Z231" s="9"/>
      <c r="AB231" s="2"/>
    </row>
    <row r="232" spans="1:28" ht="11.25" customHeight="1">
      <c r="A232" s="2"/>
      <c r="B232" s="2"/>
      <c r="C232" s="2"/>
      <c r="D232" s="2"/>
      <c r="E232" s="2"/>
      <c r="F232" s="2"/>
      <c r="G232" s="2"/>
      <c r="H232" s="2"/>
      <c r="I232" s="96"/>
      <c r="J232" s="123"/>
      <c r="K232" s="96"/>
      <c r="L232" s="98"/>
      <c r="W232" s="8"/>
      <c r="X232" s="17"/>
      <c r="Y232" s="8"/>
      <c r="Z232" s="9"/>
      <c r="AB232" s="2"/>
    </row>
    <row r="233" spans="1:28" ht="11.25" customHeight="1">
      <c r="A233" s="2"/>
      <c r="B233" s="2"/>
      <c r="C233" s="2"/>
      <c r="D233" s="2"/>
      <c r="E233" s="2"/>
      <c r="F233" s="2"/>
      <c r="G233" s="2"/>
      <c r="H233" s="2"/>
      <c r="I233" s="96"/>
      <c r="J233" s="123"/>
      <c r="K233" s="96"/>
      <c r="L233" s="98"/>
      <c r="W233" s="8"/>
      <c r="X233" s="17"/>
      <c r="Y233" s="8"/>
      <c r="Z233" s="9"/>
      <c r="AB233" s="2"/>
    </row>
    <row r="234" spans="1:28" ht="11.25" customHeight="1">
      <c r="A234" s="2"/>
      <c r="B234" s="2"/>
      <c r="C234" s="2"/>
      <c r="D234" s="2"/>
      <c r="E234" s="2"/>
      <c r="F234" s="2"/>
      <c r="G234" s="2"/>
      <c r="H234" s="2"/>
      <c r="I234" s="96"/>
      <c r="J234" s="123"/>
      <c r="K234" s="96"/>
      <c r="L234" s="98"/>
      <c r="W234" s="8"/>
      <c r="X234" s="17"/>
      <c r="Y234" s="8"/>
      <c r="Z234" s="9"/>
      <c r="AB234" s="2"/>
    </row>
    <row r="235" spans="1:28" ht="11.25" customHeight="1">
      <c r="A235" s="2"/>
      <c r="B235" s="2"/>
      <c r="C235" s="2"/>
      <c r="D235" s="2"/>
      <c r="E235" s="2"/>
      <c r="F235" s="2"/>
      <c r="G235" s="2"/>
      <c r="H235" s="2"/>
      <c r="W235" s="8"/>
      <c r="X235" s="17"/>
      <c r="Y235" s="8"/>
      <c r="Z235" s="9"/>
      <c r="AB235" s="2"/>
    </row>
    <row r="236" spans="1:28" ht="11.25" customHeight="1">
      <c r="A236" s="2"/>
      <c r="B236" s="2"/>
      <c r="C236" s="2"/>
      <c r="D236" s="2"/>
      <c r="E236" s="2"/>
      <c r="F236" s="2"/>
      <c r="G236" s="2"/>
      <c r="H236" s="2"/>
      <c r="W236" s="8"/>
      <c r="X236" s="17"/>
      <c r="Y236" s="8"/>
      <c r="Z236" s="9"/>
      <c r="AB236" s="2"/>
    </row>
    <row r="237" spans="1:28" ht="11.25" customHeight="1">
      <c r="A237" s="2"/>
      <c r="B237" s="2"/>
      <c r="C237" s="2"/>
      <c r="D237" s="2"/>
      <c r="E237" s="2"/>
      <c r="F237" s="2"/>
      <c r="G237" s="2"/>
      <c r="H237" s="2"/>
      <c r="W237" s="8"/>
      <c r="X237" s="17"/>
      <c r="Y237" s="8"/>
      <c r="Z237" s="9"/>
      <c r="AB237" s="2"/>
    </row>
  </sheetData>
  <mergeCells count="68">
    <mergeCell ref="J119:K119"/>
    <mergeCell ref="J118:K118"/>
    <mergeCell ref="J112:K112"/>
    <mergeCell ref="J113:K113"/>
    <mergeCell ref="J116:K116"/>
    <mergeCell ref="J117:K117"/>
    <mergeCell ref="J44:K44"/>
    <mergeCell ref="A98:C98"/>
    <mergeCell ref="B99:C99"/>
    <mergeCell ref="J56:K56"/>
    <mergeCell ref="J111:K111"/>
    <mergeCell ref="J108:K108"/>
    <mergeCell ref="J99:K99"/>
    <mergeCell ref="A105:C105"/>
    <mergeCell ref="B106:C106"/>
    <mergeCell ref="I7:K7"/>
    <mergeCell ref="B119:C119"/>
    <mergeCell ref="X8:Y8"/>
    <mergeCell ref="A115:C115"/>
    <mergeCell ref="X44:Y44"/>
    <mergeCell ref="B116:C116"/>
    <mergeCell ref="A118:C118"/>
    <mergeCell ref="B111:C111"/>
    <mergeCell ref="J8:K8"/>
    <mergeCell ref="J16:K16"/>
    <mergeCell ref="J19:K19"/>
    <mergeCell ref="J20:K20"/>
    <mergeCell ref="J28:K28"/>
    <mergeCell ref="J29:K29"/>
    <mergeCell ref="J31:K31"/>
    <mergeCell ref="J32:K32"/>
    <mergeCell ref="M2:U3"/>
    <mergeCell ref="A4:C4"/>
    <mergeCell ref="E2:E3"/>
    <mergeCell ref="I2:L3"/>
    <mergeCell ref="D2:D3"/>
    <mergeCell ref="F2:F3"/>
    <mergeCell ref="G2:G3"/>
    <mergeCell ref="W2:Z3"/>
    <mergeCell ref="W7:Y7"/>
    <mergeCell ref="X16:Y16"/>
    <mergeCell ref="X56:Y56"/>
    <mergeCell ref="X19:Y19"/>
    <mergeCell ref="X20:Y20"/>
    <mergeCell ref="X31:Y31"/>
    <mergeCell ref="X28:Y28"/>
    <mergeCell ref="X29:Y29"/>
    <mergeCell ref="X32:Y32"/>
    <mergeCell ref="X116:Y116"/>
    <mergeCell ref="X100:Y100"/>
    <mergeCell ref="X110:Y110"/>
    <mergeCell ref="X111:Y111"/>
    <mergeCell ref="X122:Y122"/>
    <mergeCell ref="X119:Y119"/>
    <mergeCell ref="X120:Y120"/>
    <mergeCell ref="X121:Y121"/>
    <mergeCell ref="X114:Y114"/>
    <mergeCell ref="X115:Y115"/>
    <mergeCell ref="A1:D1"/>
    <mergeCell ref="A52:C52"/>
    <mergeCell ref="B53:C53"/>
    <mergeCell ref="B22:C22"/>
    <mergeCell ref="B25:C25"/>
    <mergeCell ref="A48:C48"/>
    <mergeCell ref="B49:C49"/>
    <mergeCell ref="A2:C2"/>
    <mergeCell ref="A5:C5"/>
    <mergeCell ref="B6:C6"/>
  </mergeCells>
  <phoneticPr fontId="3" type="noConversion"/>
  <printOptions horizontalCentered="1"/>
  <pageMargins left="0" right="0.19685039370078741" top="0.74803149606299213" bottom="0.59055118110236227" header="0.39370078740157483" footer="0.39370078740157483"/>
  <pageSetup paperSize="9" orientation="portrait" horizont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6</vt:i4>
      </vt:variant>
    </vt:vector>
  </HeadingPairs>
  <TitlesOfParts>
    <vt:vector size="13" baseType="lpstr">
      <vt:lpstr>표지</vt:lpstr>
      <vt:lpstr>기관현황</vt:lpstr>
      <vt:lpstr>17년사업보고 </vt:lpstr>
      <vt:lpstr>17년 결산서총괄-1</vt:lpstr>
      <vt:lpstr>결산총괄표</vt:lpstr>
      <vt:lpstr>세입</vt:lpstr>
      <vt:lpstr>세출</vt:lpstr>
      <vt:lpstr>'17년사업보고 '!Print_Area</vt:lpstr>
      <vt:lpstr>기관현황!Print_Area</vt:lpstr>
      <vt:lpstr>세입!Print_Area</vt:lpstr>
      <vt:lpstr>결산총괄표!Print_Titles</vt:lpstr>
      <vt:lpstr>세입!Print_Titles</vt:lpstr>
      <vt:lpstr>세출!Print_Titles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기장실버홈</dc:creator>
  <cp:lastModifiedBy>pc12</cp:lastModifiedBy>
  <cp:lastPrinted>2018-02-21T06:08:16Z</cp:lastPrinted>
  <dcterms:created xsi:type="dcterms:W3CDTF">2004-07-24T06:21:20Z</dcterms:created>
  <dcterms:modified xsi:type="dcterms:W3CDTF">2018-04-11T06:46:59Z</dcterms:modified>
</cp:coreProperties>
</file>